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ecilia\Downloads\"/>
    </mc:Choice>
  </mc:AlternateContent>
  <bookViews>
    <workbookView xWindow="0" yWindow="0" windowWidth="20490" windowHeight="7740"/>
  </bookViews>
  <sheets>
    <sheet name="Instrucciones" sheetId="3" r:id="rId1"/>
    <sheet name="Cálculo de Finiquito" sheetId="1" r:id="rId2"/>
    <sheet name="Cálculo Feriado Proporcional" sheetId="7" r:id="rId3"/>
    <sheet name="Aclaración" sheetId="6" r:id="rId4"/>
    <sheet name="Hoja1" sheetId="4" state="hidden" r:id="rId5"/>
  </sheets>
  <definedNames>
    <definedName name="_xlnm.Print_Area" localSheetId="1">'Cálculo de Finiquito'!$B$85</definedName>
    <definedName name="Causas">Hoja1!$A$3:$A$16</definedName>
  </definedNames>
  <calcPr calcId="152511"/>
</workbook>
</file>

<file path=xl/calcChain.xml><?xml version="1.0" encoding="utf-8"?>
<calcChain xmlns="http://schemas.openxmlformats.org/spreadsheetml/2006/main">
  <c r="E22" i="7" l="1"/>
  <c r="H19" i="7"/>
  <c r="H18" i="7"/>
  <c r="H17" i="7"/>
  <c r="F8" i="7"/>
  <c r="E10" i="7"/>
  <c r="E11" i="7" s="1"/>
  <c r="E13" i="7" s="1"/>
  <c r="H16" i="7"/>
  <c r="C62" i="1"/>
  <c r="E24" i="7" l="1"/>
  <c r="E27" i="7" s="1"/>
  <c r="E29" i="7" s="1"/>
  <c r="C40" i="1"/>
  <c r="D48" i="1" s="1"/>
  <c r="C36" i="1"/>
  <c r="C38" i="1" s="1"/>
  <c r="C45" i="1" s="1"/>
  <c r="D59" i="1" s="1"/>
  <c r="C17" i="1"/>
  <c r="E75" i="1" s="1"/>
  <c r="D21" i="1"/>
  <c r="C61" i="1"/>
  <c r="C52" i="1"/>
  <c r="D62" i="1" l="1"/>
  <c r="D65" i="1" s="1"/>
  <c r="C18" i="1"/>
  <c r="C39" i="1"/>
  <c r="C19" i="1" l="1"/>
  <c r="C58" i="1" s="1"/>
  <c r="D19" i="1"/>
  <c r="C50" i="1"/>
  <c r="C53" i="1" s="1"/>
  <c r="D61" i="1" s="1"/>
  <c r="C21" i="1" l="1"/>
  <c r="C23" i="1" s="1"/>
  <c r="C26" i="1" s="1"/>
  <c r="D58" i="1"/>
  <c r="C60" i="1" l="1"/>
  <c r="C27" i="1"/>
  <c r="D60" i="1" s="1"/>
</calcChain>
</file>

<file path=xl/sharedStrings.xml><?xml version="1.0" encoding="utf-8"?>
<sst xmlns="http://schemas.openxmlformats.org/spreadsheetml/2006/main" count="161" uniqueCount="156">
  <si>
    <t>Años de Servicio</t>
  </si>
  <si>
    <t>Base Calculo Años de Servicio y Mes de Aviso</t>
  </si>
  <si>
    <t>TOTAL A PAGAR</t>
  </si>
  <si>
    <t>CAUSALES DE FINIQUITO</t>
  </si>
  <si>
    <t>Art. 159 Inciso 1. Mutuo acuerdo de las partes.</t>
  </si>
  <si>
    <t>Art. 159 Inciso 2. Renuncia del Trabajador.</t>
  </si>
  <si>
    <t>Art. 159 Inciso 3. Muerte del Trabajador.</t>
  </si>
  <si>
    <t>Art. 159 Inciso 4. Vencimiento del plazo convenido en el contrato.</t>
  </si>
  <si>
    <t>Art. 159 Inciso 5. Conclusion del trabajo que dio origen al contrato.</t>
  </si>
  <si>
    <t>Art. 159 Inciso 6. Caso fortuito o fuerza mayor.</t>
  </si>
  <si>
    <t>Art. 160 Inciso 1. Falta de probidad, vias de hecho, injurias o conducta grave.</t>
  </si>
  <si>
    <t>Art. 160 Inciso 2. Negociaciones que ejecuta el trabajador dentro del giro del negocio.</t>
  </si>
  <si>
    <t>Art. 160 Inciso 3. No concurrencia del trabajador a sus labores sin causa justificada.</t>
  </si>
  <si>
    <t>Art. 160 Inciso 4. Abandono del trabajo por parte del trabajador.</t>
  </si>
  <si>
    <t xml:space="preserve">Art. 160 Inciso 5. Actos, omisiones o imprudencias temerarias que afectan a la seguridad, a la salud, al funcionamiento del trabajador y/o establecimiento. </t>
  </si>
  <si>
    <t>Art. 160 Inciso 6. Perjuicio material causado intencionalmente en las instalaciones, maquinarias, utiles, productos, mercaderias, etc. del trabajo</t>
  </si>
  <si>
    <t>Art. 160 Inciso 7. Incumplimiento grave de las obligaciones que impone el contrato.</t>
  </si>
  <si>
    <t>Art. 161 Necesidades de la empresa</t>
  </si>
  <si>
    <t>Indemnización compensatoria de Fuero Maternal</t>
  </si>
  <si>
    <t>( - ) PREPAGO CREDITO CCAF</t>
  </si>
  <si>
    <t>RUT Rep. Legal  :</t>
  </si>
  <si>
    <t xml:space="preserve">Nombre Representante Legal  : </t>
  </si>
  <si>
    <t>Domicilio  :</t>
  </si>
  <si>
    <t>RUT  :</t>
  </si>
  <si>
    <t>Nombre Empresa  :</t>
  </si>
  <si>
    <t>Nombre Trabajador  :</t>
  </si>
  <si>
    <t>Nota: Las vacaciones siempre se pagan sin importar la causal del finiquito y con un mínimo de 30 días trabajados</t>
  </si>
  <si>
    <t xml:space="preserve">Vacaciones proporcionales Pendientes </t>
  </si>
  <si>
    <t>Sueldo Base:</t>
  </si>
  <si>
    <t xml:space="preserve">RESUMEN A PAGAR FINIQUITO </t>
  </si>
  <si>
    <t>Ingrese Artículo Causal de Finiquito</t>
  </si>
  <si>
    <t>Fecha de contrato:</t>
  </si>
  <si>
    <t>Fecha de finiquito</t>
  </si>
  <si>
    <t>Base Cálculo Vacaciones</t>
  </si>
  <si>
    <t>Valor Remuneración Diaria (Base cálculo vacaciones / 30)</t>
  </si>
  <si>
    <t>Promedio de Bonos Variables de los 3 últimos  meses</t>
  </si>
  <si>
    <t>Saldo Vacaciones Pendientes solo días hábiles</t>
  </si>
  <si>
    <t>Total días de vacaciones pendientes (Considera días hábiles e inhábiles)</t>
  </si>
  <si>
    <t>Total a Pagar por Concepto de Vacaciones</t>
  </si>
  <si>
    <t>Total días trabajados entre la fecha de Contrato y Finiquito</t>
  </si>
  <si>
    <t>Aclaraciones</t>
  </si>
  <si>
    <t>Indemnizacion por años de Servicio</t>
  </si>
  <si>
    <t>Últimos 3 Bonos variables</t>
  </si>
  <si>
    <t>Concepto</t>
  </si>
  <si>
    <t>Detalle</t>
  </si>
  <si>
    <t>Total</t>
  </si>
  <si>
    <t>Gratificación Mensual (25% del Sueldo Base - Tope legal $106.875)</t>
  </si>
  <si>
    <t>Factor de Calculo Diario hecho en Base a 360 días (30 días por mes)</t>
  </si>
  <si>
    <t>Instrucciones</t>
  </si>
  <si>
    <t>Total Vacaciones otorgadas durante la permanencia del trabajador (días hábiles)</t>
  </si>
  <si>
    <t>**Sólo ingresar en caso de despido con fuero maternal**</t>
  </si>
  <si>
    <t>Pago por fuero maternal</t>
  </si>
  <si>
    <t>Total a pagar por fuero maternal</t>
  </si>
  <si>
    <t>Total Pago por sala cuna</t>
  </si>
  <si>
    <t>Mes 1:</t>
  </si>
  <si>
    <t>Mes 2:</t>
  </si>
  <si>
    <t>Mes 3:</t>
  </si>
  <si>
    <t xml:space="preserve"> Bono Colación:</t>
  </si>
  <si>
    <t xml:space="preserve"> Bono Movilización:</t>
  </si>
  <si>
    <r>
      <t xml:space="preserve">Días </t>
    </r>
    <r>
      <rPr>
        <b/>
        <sz val="11"/>
        <color indexed="8"/>
        <rFont val="Calibri"/>
        <family val="2"/>
      </rPr>
      <t>hábiles</t>
    </r>
    <r>
      <rPr>
        <sz val="11"/>
        <color theme="1"/>
        <rFont val="Calibri"/>
        <family val="2"/>
        <scheme val="minor"/>
      </rPr>
      <t xml:space="preserve"> de vacaciones tomados por el trabajador durante su permanencia:</t>
    </r>
  </si>
  <si>
    <t>Ingrese meses pendientes que le quedan a la trabajadora de fuero maternal:</t>
  </si>
  <si>
    <t>Pago por sala cuna por mes (aplica sólo a empresas con más de 20 trabajadores):</t>
  </si>
  <si>
    <t>Las vacaciones siempre se pagan sin importar la causal del finiquito y con un mínimo de 30 días trabajados.</t>
  </si>
  <si>
    <t xml:space="preserve">CALCULO FINIQUITO </t>
  </si>
  <si>
    <t>2) Promedio de los tres últimos bonos variables (de los tres últimos meses de remuneración)</t>
  </si>
  <si>
    <t>1) Sueldo base o bruto, bonos fijos del último mes de remuneración</t>
  </si>
  <si>
    <t>3) Gratificación legal mensual, la cual puede ser el 25% del sueldo base mensual  o por el tope de $ 106.875</t>
  </si>
  <si>
    <t>va a depender de la remuneración que tuvo el trabajador.</t>
  </si>
  <si>
    <r>
      <t xml:space="preserve">El cálculo del finiquito cuando es </t>
    </r>
    <r>
      <rPr>
        <b/>
        <sz val="11"/>
        <color indexed="8"/>
        <rFont val="Calibri"/>
        <family val="2"/>
      </rPr>
      <t>por Artículo 161</t>
    </r>
    <r>
      <rPr>
        <sz val="11"/>
        <color theme="1"/>
        <rFont val="Calibri"/>
        <family val="2"/>
        <scheme val="minor"/>
      </rPr>
      <t xml:space="preserve"> (Necesidades de la empresa) se usa como base de cálculo: </t>
    </r>
  </si>
  <si>
    <t xml:space="preserve">&gt;&gt; Bono colación: es una asignación que el empleador paga al trabajador mensualmente </t>
  </si>
  <si>
    <t xml:space="preserve">de manera optativa dentro de la remuneración por concepto de alimentación. </t>
  </si>
  <si>
    <t xml:space="preserve">&gt;&gt;Lo mismo para el bono de movilización, que el empleador paga optativamente </t>
  </si>
  <si>
    <t>al trabajador por concepto de transporte mensual.</t>
  </si>
  <si>
    <t xml:space="preserve">4) Bono colación y bono movilización:
Ambos no son imponibles y forman parte del total haberes para la base de 
</t>
  </si>
  <si>
    <t>cálculo del finiquito por Art. 161.</t>
  </si>
  <si>
    <t>Fuero Maternal</t>
  </si>
  <si>
    <t>Legalmente no se puede desvincular a una trabajadora mientras goce de fuero maternal, a menos que la misma</t>
  </si>
  <si>
    <t>presente la renuncia o haya mutuo acuerdo entre las partes y se establezca lo que se pagará de finiquito. En cuyo</t>
  </si>
  <si>
    <t>caso lo máximo que se puede pagar es lo siguiente:</t>
  </si>
  <si>
    <t>1) Fuero Maternal Se paga de 1 año y 84 semanas en base al total de los haberes.</t>
  </si>
  <si>
    <t xml:space="preserve"> Se calcula por el total de los meses que le quedan a la trabajadora pendiente del fuero.</t>
  </si>
  <si>
    <t>tiene más de 20 trabajadores este monto es obligatorio).  La cantidad la establece la empresa que podría ser</t>
  </si>
  <si>
    <t>la mitad del valor o el valor total.  Dicho monto por los 9 meses porteriores al post natal</t>
  </si>
  <si>
    <t>2) Sala Cuna: Se paga el monto que el empleador de a la trabajadora por concepto de sala cuna (si la empresa</t>
  </si>
  <si>
    <t>Prepago crédito CCAF</t>
  </si>
  <si>
    <t>Corresponde al algún crédito o préstamo que el trabajador haya tomado con una Caja de compensación (CCAF).</t>
  </si>
  <si>
    <t xml:space="preserve"> Ese valor se resta o se retiene para ser pagado y saldado.</t>
  </si>
  <si>
    <r>
      <t xml:space="preserve">El </t>
    </r>
    <r>
      <rPr>
        <b/>
        <sz val="11"/>
        <color indexed="53"/>
        <rFont val="Calibri"/>
        <family val="2"/>
      </rPr>
      <t>causal del art 161</t>
    </r>
    <r>
      <rPr>
        <sz val="11"/>
        <color theme="1"/>
        <rFont val="Calibri"/>
        <family val="2"/>
        <scheme val="minor"/>
      </rPr>
      <t xml:space="preserve"> implicaría además de pagar las vacaciones, la indemnización por despido y por aviso previo.</t>
    </r>
  </si>
  <si>
    <t>Comentarios adicionales</t>
  </si>
  <si>
    <t>Resultados</t>
  </si>
  <si>
    <t>Las celdas en celeste con fondo gris son automáticas. No modificar</t>
  </si>
  <si>
    <t>Completar :</t>
  </si>
  <si>
    <t>En hoja "Cálculo de Finiquito" aquellas celdas que están en blanco. A saber:</t>
  </si>
  <si>
    <t>Ingrese la cantidad de dias inhábiles a partir del día siguiente al despido:</t>
  </si>
  <si>
    <t>Los resultados obtenidos de este simulador están diseñados con propósitos comparativos.</t>
  </si>
  <si>
    <r>
      <t>El cálculo de finiquito una herramienta de simulación.</t>
    </r>
    <r>
      <rPr>
        <b/>
        <sz val="14"/>
        <color indexed="17"/>
        <rFont val="Calibri Light"/>
        <family val="2"/>
      </rPr>
      <t/>
    </r>
  </si>
  <si>
    <t xml:space="preserve">Su precisión no está garantizada.  </t>
  </si>
  <si>
    <r>
      <rPr>
        <sz val="11"/>
        <color indexed="17"/>
        <rFont val="Calibri"/>
        <family val="2"/>
      </rPr>
      <t>PlanillaExcel</t>
    </r>
    <r>
      <rPr>
        <sz val="11"/>
        <color theme="1"/>
        <rFont val="Calibri"/>
        <family val="2"/>
        <scheme val="minor"/>
      </rPr>
      <t xml:space="preserve"> no se responsabiliza por el uso que se le de a la información.</t>
    </r>
  </si>
  <si>
    <t xml:space="preserve">que hay.  Por ejemplo: Si un trabajador fue finiquitado el 31 de Agosto y a esa fecha le quedaban 10 días hábiles </t>
  </si>
  <si>
    <t>&gt;&gt; Si trabajó menos de 30 días, no corresponde pagar vacaciones.</t>
  </si>
  <si>
    <t>&gt;&gt; El tope de finiquito son 11 años. Si supera esa cantidad se computa como 11 años.</t>
  </si>
  <si>
    <t>&gt;&gt;Si el trabajador fue desvinculado y llevaba 6 meses y un día trabajado se le debe pagar un año de servicio.</t>
  </si>
  <si>
    <t>&gt;&gt; El cálculo de los días inhábiles se toman desde el día que se finiquita al trabajador.</t>
  </si>
  <si>
    <t xml:space="preserve">de vacaciones, para sacar los días inhábiles se cuentan los 10 días desde el 01 de Septiembre con calendario en </t>
  </si>
  <si>
    <t>Por lo tanto en total serían 14 días de vacaciones proporcionales a pagar.</t>
  </si>
  <si>
    <t xml:space="preserve">De ahí se debe contar los días hábiles que le corresponden  con calendario en mano y sumar los días inhábiles </t>
  </si>
  <si>
    <t>Indemnización por despido</t>
  </si>
  <si>
    <r>
      <t xml:space="preserve">1.- Los datos de la empresa y del trabajo a liquidar el finiquito. </t>
    </r>
    <r>
      <rPr>
        <sz val="11"/>
        <color indexed="10"/>
        <rFont val="Calibri"/>
        <family val="2"/>
      </rPr>
      <t>Celdas C3 a C7 y de E3 a E5</t>
    </r>
  </si>
  <si>
    <t xml:space="preserve">Vacaciones Proporcionales Pendientes </t>
  </si>
  <si>
    <t>Sección Vacaciones proporcionales (se completa si o si independientemente de la causa)</t>
  </si>
  <si>
    <r>
      <t xml:space="preserve">2.- </t>
    </r>
    <r>
      <rPr>
        <sz val="11"/>
        <color indexed="10"/>
        <rFont val="Calibri"/>
        <family val="2"/>
      </rPr>
      <t>Celda C11:</t>
    </r>
    <r>
      <rPr>
        <sz val="11"/>
        <color theme="1"/>
        <rFont val="Calibri"/>
        <family val="2"/>
        <scheme val="minor"/>
      </rPr>
      <t xml:space="preserve"> Seleccionar la causa de finiquito.</t>
    </r>
  </si>
  <si>
    <r>
      <t xml:space="preserve">3.- </t>
    </r>
    <r>
      <rPr>
        <sz val="11"/>
        <color indexed="10"/>
        <rFont val="Calibri"/>
        <family val="2"/>
      </rPr>
      <t>Celdas</t>
    </r>
    <r>
      <rPr>
        <sz val="11"/>
        <color theme="1"/>
        <rFont val="Calibri"/>
        <family val="2"/>
        <scheme val="minor"/>
      </rPr>
      <t xml:space="preserve"> </t>
    </r>
    <r>
      <rPr>
        <sz val="11"/>
        <color rgb="FFFF0000"/>
        <rFont val="Calibri"/>
        <family val="2"/>
        <scheme val="minor"/>
      </rPr>
      <t>C</t>
    </r>
    <r>
      <rPr>
        <sz val="11"/>
        <color indexed="10"/>
        <rFont val="Calibri"/>
        <family val="2"/>
      </rPr>
      <t>15 y C16:</t>
    </r>
    <r>
      <rPr>
        <sz val="11"/>
        <color theme="1"/>
        <rFont val="Calibri"/>
        <family val="2"/>
        <scheme val="minor"/>
      </rPr>
      <t xml:space="preserve"> Fecha de inicio en la empresa y de finiquito.</t>
    </r>
  </si>
  <si>
    <r>
      <t xml:space="preserve">4.- </t>
    </r>
    <r>
      <rPr>
        <sz val="11"/>
        <color indexed="10"/>
        <rFont val="Calibri"/>
        <family val="2"/>
      </rPr>
      <t>Celda</t>
    </r>
    <r>
      <rPr>
        <sz val="11"/>
        <color rgb="FFFF0000"/>
        <rFont val="Calibri"/>
        <family val="2"/>
        <scheme val="minor"/>
      </rPr>
      <t xml:space="preserve"> C22</t>
    </r>
    <r>
      <rPr>
        <sz val="11"/>
        <color indexed="10"/>
        <rFont val="Calibri"/>
        <family val="2"/>
      </rPr>
      <t xml:space="preserve">: </t>
    </r>
    <r>
      <rPr>
        <sz val="11"/>
        <rFont val="Calibri"/>
        <family val="2"/>
      </rPr>
      <t>Completar los días hábiles de vacaciones tomados por el trabajador durante su permanencia</t>
    </r>
  </si>
  <si>
    <r>
      <t xml:space="preserve">5.- </t>
    </r>
    <r>
      <rPr>
        <sz val="11"/>
        <color indexed="10"/>
        <rFont val="Calibri"/>
        <family val="2"/>
      </rPr>
      <t>Celda</t>
    </r>
    <r>
      <rPr>
        <sz val="11"/>
        <color theme="1"/>
        <rFont val="Calibri"/>
        <family val="2"/>
        <scheme val="minor"/>
      </rPr>
      <t xml:space="preserve"> </t>
    </r>
    <r>
      <rPr>
        <sz val="11"/>
        <color rgb="FFFF0000"/>
        <rFont val="Calibri"/>
        <family val="2"/>
        <scheme val="minor"/>
      </rPr>
      <t>C24</t>
    </r>
    <r>
      <rPr>
        <sz val="11"/>
        <color theme="1"/>
        <rFont val="Calibri"/>
        <family val="2"/>
        <scheme val="minor"/>
      </rPr>
      <t>: Completar la cantidad de días inhábiles  a partir del día siguiente al despido. Sábados, domingos</t>
    </r>
  </si>
  <si>
    <t xml:space="preserve"> y feriados.</t>
  </si>
  <si>
    <t>Sección Indemnización por despido (sólo cuando la causa es Art 161)</t>
  </si>
  <si>
    <r>
      <t xml:space="preserve">4.- </t>
    </r>
    <r>
      <rPr>
        <sz val="11"/>
        <color rgb="FFFF0000"/>
        <rFont val="Calibri"/>
        <family val="2"/>
      </rPr>
      <t>Celdas</t>
    </r>
    <r>
      <rPr>
        <sz val="11"/>
        <color rgb="FFFF0000"/>
        <rFont val="Calibri"/>
        <family val="2"/>
        <scheme val="minor"/>
      </rPr>
      <t xml:space="preserve"> C30 </t>
    </r>
    <r>
      <rPr>
        <sz val="11"/>
        <color rgb="FFFF0000"/>
        <rFont val="Calibri"/>
        <family val="2"/>
      </rPr>
      <t xml:space="preserve"> y C31</t>
    </r>
    <r>
      <rPr>
        <sz val="11"/>
        <color indexed="10"/>
        <rFont val="Calibri"/>
        <family val="2"/>
      </rPr>
      <t>:</t>
    </r>
    <r>
      <rPr>
        <sz val="11"/>
        <color theme="1"/>
        <rFont val="Calibri"/>
        <family val="2"/>
        <scheme val="minor"/>
      </rPr>
      <t xml:space="preserve"> Completar el sueldo base y sumas de bonos fijos del último mes de remuneración</t>
    </r>
  </si>
  <si>
    <r>
      <t xml:space="preserve">5.- </t>
    </r>
    <r>
      <rPr>
        <sz val="11"/>
        <color rgb="FFFF0000"/>
        <rFont val="Calibri"/>
        <family val="2"/>
      </rPr>
      <t>Celdas</t>
    </r>
    <r>
      <rPr>
        <sz val="11"/>
        <color rgb="FFFF0000"/>
        <rFont val="Calibri"/>
        <family val="2"/>
        <scheme val="minor"/>
      </rPr>
      <t xml:space="preserve"> C3</t>
    </r>
    <r>
      <rPr>
        <sz val="11"/>
        <color rgb="FFFF0000"/>
        <rFont val="Calibri"/>
        <family val="2"/>
      </rPr>
      <t>3 a C35:</t>
    </r>
    <r>
      <rPr>
        <sz val="11"/>
        <color indexed="10"/>
        <rFont val="Calibri"/>
        <family val="2"/>
      </rPr>
      <t xml:space="preserve"> </t>
    </r>
    <r>
      <rPr>
        <sz val="11"/>
        <rFont val="Calibri"/>
        <family val="2"/>
      </rPr>
      <t>Completar con los bonos variables de los últimos 3 meses de trabajo (Si hubiera recibido)</t>
    </r>
  </si>
  <si>
    <r>
      <t xml:space="preserve">6.- </t>
    </r>
    <r>
      <rPr>
        <sz val="11"/>
        <color indexed="10"/>
        <rFont val="Calibri"/>
        <family val="2"/>
      </rPr>
      <t>Celdas</t>
    </r>
    <r>
      <rPr>
        <sz val="11"/>
        <color theme="1"/>
        <rFont val="Calibri"/>
        <family val="2"/>
        <scheme val="minor"/>
      </rPr>
      <t xml:space="preserve"> </t>
    </r>
    <r>
      <rPr>
        <sz val="11"/>
        <color indexed="10"/>
        <rFont val="Calibri"/>
        <family val="2"/>
      </rPr>
      <t xml:space="preserve">C42 y C43: </t>
    </r>
    <r>
      <rPr>
        <sz val="11"/>
        <rFont val="Calibri"/>
        <family val="2"/>
      </rPr>
      <t>Completar con el bono colación y movilización en el caso de que hubiera.</t>
    </r>
  </si>
  <si>
    <t>Sección Despido con Fuero Maternal ( si aplica y si la causal es el Art. 161)</t>
  </si>
  <si>
    <r>
      <t xml:space="preserve">9.- </t>
    </r>
    <r>
      <rPr>
        <sz val="11"/>
        <color indexed="10"/>
        <rFont val="Calibri"/>
        <family val="2"/>
      </rPr>
      <t>Celda C49:</t>
    </r>
    <r>
      <rPr>
        <sz val="11"/>
        <color theme="1"/>
        <rFont val="Calibri"/>
        <family val="2"/>
        <scheme val="minor"/>
      </rPr>
      <t xml:space="preserve"> Si aplica, completar meses pendientes que le quedan a la trabajadora de fuero maternal</t>
    </r>
  </si>
  <si>
    <r>
      <t xml:space="preserve">10.- </t>
    </r>
    <r>
      <rPr>
        <sz val="11"/>
        <color indexed="10"/>
        <rFont val="Calibri"/>
        <family val="2"/>
      </rPr>
      <t>Celda C51:</t>
    </r>
    <r>
      <rPr>
        <sz val="11"/>
        <color theme="1"/>
        <rFont val="Calibri"/>
        <family val="2"/>
        <scheme val="minor"/>
      </rPr>
      <t xml:space="preserve"> Completar paago por sala cuna por mes (aplica sólo a empresas con más de 20 trabajadores)</t>
    </r>
  </si>
  <si>
    <t>Suma de Bonos Fijos imponibles del último mes de remuneración:</t>
  </si>
  <si>
    <t>CALCULO DE FERIADO PROPORCIONAL</t>
  </si>
  <si>
    <t>Sueldo Base</t>
  </si>
  <si>
    <t>Comisiones</t>
  </si>
  <si>
    <t>Bonos Variables</t>
  </si>
  <si>
    <t>Mes 1</t>
  </si>
  <si>
    <t>Mes 2</t>
  </si>
  <si>
    <t>Mes 3</t>
  </si>
  <si>
    <t>Sueldo Diario</t>
  </si>
  <si>
    <t>Días Inhábiles Vacaciones Proporcionales</t>
  </si>
  <si>
    <t>Total Días</t>
  </si>
  <si>
    <t>Total a Pagar por Feriado Proporcional</t>
  </si>
  <si>
    <t>Fecha inicio del contrato:</t>
  </si>
  <si>
    <t>Fecha finalización contrato:</t>
  </si>
  <si>
    <t>Feriado Proporcional</t>
  </si>
  <si>
    <t>Base de cálculo</t>
  </si>
  <si>
    <t>Promedio</t>
  </si>
  <si>
    <t>Indemnizacion sustitutiva del aviso previo</t>
  </si>
  <si>
    <t xml:space="preserve">Nota: Sólo si la relación laboral termina antes de completar el año de servicio, el trabajador tiene derecho </t>
  </si>
  <si>
    <t>a percibir una indemnización al respecto.</t>
  </si>
  <si>
    <t>Días Hábiles Vacaciones Proporcionales</t>
  </si>
  <si>
    <t>Días de feriado por mes trabajado</t>
  </si>
  <si>
    <t>Feriado por día trabajado</t>
  </si>
  <si>
    <t>Días Hábiles a indemnizar</t>
  </si>
  <si>
    <t>Sección Cálculo de Feriado Proporcional ( si prestó menos de un año de servicio)</t>
  </si>
  <si>
    <r>
      <t xml:space="preserve">12.- </t>
    </r>
    <r>
      <rPr>
        <sz val="11"/>
        <color rgb="FFFF0000"/>
        <rFont val="Calibri"/>
        <family val="2"/>
        <scheme val="minor"/>
      </rPr>
      <t>Celdas E8 y E9:</t>
    </r>
    <r>
      <rPr>
        <sz val="11"/>
        <color theme="1"/>
        <rFont val="Calibri"/>
        <family val="2"/>
        <scheme val="minor"/>
      </rPr>
      <t xml:space="preserve"> inicio y fin de contrato.</t>
    </r>
  </si>
  <si>
    <r>
      <t xml:space="preserve">13.- </t>
    </r>
    <r>
      <rPr>
        <sz val="11"/>
        <color rgb="FFFF0000"/>
        <rFont val="Calibri"/>
        <family val="2"/>
        <scheme val="minor"/>
      </rPr>
      <t>Celdas E16 y G18:</t>
    </r>
    <r>
      <rPr>
        <sz val="11"/>
        <color theme="1"/>
        <rFont val="Calibri"/>
        <family val="2"/>
        <scheme val="minor"/>
      </rPr>
      <t xml:space="preserve"> completar con sueldo básico, comisiones y bonos variables de aplicar</t>
    </r>
  </si>
  <si>
    <r>
      <t xml:space="preserve">13.- </t>
    </r>
    <r>
      <rPr>
        <sz val="11"/>
        <color rgb="FFFF0000"/>
        <rFont val="Calibri"/>
        <family val="2"/>
        <scheme val="minor"/>
      </rPr>
      <t>Celdas E25:</t>
    </r>
    <r>
      <rPr>
        <sz val="11"/>
        <color theme="1"/>
        <rFont val="Calibri"/>
        <family val="2"/>
        <scheme val="minor"/>
      </rPr>
      <t xml:space="preserve"> A partir del día siguiente de despido, con el calendario en mano, cuente los días que aparecen </t>
    </r>
  </si>
  <si>
    <t xml:space="preserve">en le celda E24 excluyendo los sábado, domingos y feriados. Con la fecha final, calcule cantidad de sabados, </t>
  </si>
  <si>
    <r>
      <t xml:space="preserve">El resumen a pagar del finiquito se verá en el cuadro que va desde </t>
    </r>
    <r>
      <rPr>
        <sz val="11"/>
        <color indexed="53"/>
        <rFont val="Calibri"/>
        <family val="2"/>
      </rPr>
      <t>B58 hasta la celda D65</t>
    </r>
  </si>
  <si>
    <r>
      <t xml:space="preserve">11.- </t>
    </r>
    <r>
      <rPr>
        <sz val="11"/>
        <color indexed="10"/>
        <rFont val="Calibri"/>
        <family val="2"/>
      </rPr>
      <t>Celda C63:</t>
    </r>
    <r>
      <rPr>
        <sz val="11"/>
        <color theme="1"/>
        <rFont val="Calibri"/>
        <family val="2"/>
        <scheme val="minor"/>
      </rPr>
      <t xml:space="preserve"> Prepago Crédito CCAF</t>
    </r>
  </si>
  <si>
    <t>mano, y se ven cuantos inhábiles hay en el medio, en este caso 4 días inhábiles.</t>
  </si>
  <si>
    <t>domingos y feriados</t>
  </si>
  <si>
    <t>Si el servicio es mayor a un año, asegurarse que esta hoja esté sin contenido.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</si>
</sst>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 #,##0"/>
    <numFmt numFmtId="165" formatCode="0.0"/>
    <numFmt numFmtId="166" formatCode="_-* #,##0.00_-;\-* #,##0.00_-;_-* &quot;-&quot;??_-;_-@_-"/>
    <numFmt numFmtId="170" formatCode="&quot;$&quot;\ #,##0.00"/>
    <numFmt numFmtId="171" formatCode="0.000"/>
    <numFmt numFmtId="172" formatCode="0.0000"/>
  </numFmts>
  <fonts count="43">
    <font>
      <sz val="11"/>
      <color theme="1"/>
      <name val="Calibri"/>
      <family val="2"/>
      <scheme val="minor"/>
    </font>
    <font>
      <sz val="8"/>
      <name val="Calibri"/>
      <family val="2"/>
    </font>
    <font>
      <sz val="11"/>
      <color indexed="9"/>
      <name val="Calibri"/>
      <family val="2"/>
    </font>
    <font>
      <sz val="11"/>
      <name val="Calibri"/>
      <family val="2"/>
    </font>
    <font>
      <i/>
      <sz val="11"/>
      <name val="Calibri"/>
      <family val="2"/>
    </font>
    <font>
      <b/>
      <i/>
      <sz val="11"/>
      <name val="Calibri"/>
      <family val="2"/>
    </font>
    <font>
      <sz val="10"/>
      <name val="Arial"/>
      <family val="2"/>
    </font>
    <font>
      <b/>
      <sz val="11"/>
      <color indexed="8"/>
      <name val="Calibri"/>
      <family val="2"/>
    </font>
    <font>
      <sz val="11"/>
      <color indexed="10"/>
      <name val="Calibri"/>
      <family val="2"/>
    </font>
    <font>
      <sz val="11"/>
      <color indexed="53"/>
      <name val="Calibri"/>
      <family val="2"/>
    </font>
    <font>
      <b/>
      <sz val="11"/>
      <color indexed="53"/>
      <name val="Calibri"/>
      <family val="2"/>
    </font>
    <font>
      <b/>
      <sz val="14"/>
      <color indexed="17"/>
      <name val="Calibri Light"/>
      <family val="2"/>
    </font>
    <font>
      <sz val="11"/>
      <color indexed="17"/>
      <name val="Calibri"/>
      <family val="2"/>
    </font>
    <font>
      <sz val="11"/>
      <color rgb="FFFF0000"/>
      <name val="Calibri"/>
      <family val="2"/>
      <scheme val="minor"/>
    </font>
    <font>
      <b/>
      <sz val="11"/>
      <color theme="1"/>
      <name val="Calibri"/>
      <family val="2"/>
      <scheme val="minor"/>
    </font>
    <font>
      <sz val="11"/>
      <color theme="0"/>
      <name val="Calibri"/>
      <family val="2"/>
    </font>
    <font>
      <sz val="18"/>
      <color theme="0"/>
      <name val="Trebuchet MS Bold"/>
    </font>
    <font>
      <sz val="11"/>
      <color theme="4"/>
      <name val="Calibri"/>
      <family val="2"/>
    </font>
    <font>
      <i/>
      <sz val="11"/>
      <color theme="3" tint="0.39997558519241921"/>
      <name val="Calibri"/>
      <family val="2"/>
    </font>
    <font>
      <u/>
      <sz val="11"/>
      <color theme="1"/>
      <name val="Calibri"/>
      <family val="2"/>
      <scheme val="minor"/>
    </font>
    <font>
      <sz val="14"/>
      <color theme="4"/>
      <name val="Cambria"/>
      <family val="2"/>
      <scheme val="major"/>
    </font>
    <font>
      <i/>
      <u val="double"/>
      <sz val="11"/>
      <color theme="8"/>
      <name val="Calibri"/>
      <family val="2"/>
      <scheme val="minor"/>
    </font>
    <font>
      <i/>
      <sz val="8"/>
      <color rgb="FFFF0000"/>
      <name val="Calibri"/>
      <family val="2"/>
    </font>
    <font>
      <i/>
      <sz val="11"/>
      <color rgb="FFFF0000"/>
      <name val="Calibri"/>
      <family val="2"/>
    </font>
    <font>
      <i/>
      <sz val="11"/>
      <color theme="4"/>
      <name val="Calibri"/>
      <family val="2"/>
    </font>
    <font>
      <sz val="11"/>
      <color rgb="FF000000"/>
      <name val="Calibri"/>
      <family val="2"/>
      <scheme val="minor"/>
    </font>
    <font>
      <b/>
      <sz val="11"/>
      <name val="Calibri"/>
      <family val="2"/>
      <scheme val="minor"/>
    </font>
    <font>
      <i/>
      <sz val="11"/>
      <color theme="1"/>
      <name val="Calibri"/>
      <family val="2"/>
      <scheme val="minor"/>
    </font>
    <font>
      <b/>
      <i/>
      <sz val="11"/>
      <color theme="1"/>
      <name val="Calibri"/>
      <family val="2"/>
      <scheme val="minor"/>
    </font>
    <font>
      <u val="double"/>
      <sz val="11"/>
      <color theme="4" tint="-0.249977111117893"/>
      <name val="Calibri"/>
      <family val="2"/>
      <scheme val="minor"/>
    </font>
    <font>
      <b/>
      <i/>
      <u val="double"/>
      <sz val="11"/>
      <color theme="1"/>
      <name val="Calibri"/>
      <family val="2"/>
      <scheme val="minor"/>
    </font>
    <font>
      <sz val="11"/>
      <color theme="1" tint="0.249977111117893"/>
      <name val="Calibri"/>
      <family val="2"/>
    </font>
    <font>
      <i/>
      <sz val="12"/>
      <color theme="4"/>
      <name val="Calibri"/>
      <family val="2"/>
      <scheme val="minor"/>
    </font>
    <font>
      <i/>
      <sz val="14"/>
      <color theme="4"/>
      <name val="Calibri"/>
      <family val="2"/>
      <scheme val="minor"/>
    </font>
    <font>
      <b/>
      <i/>
      <sz val="11"/>
      <color theme="4"/>
      <name val="Calibri"/>
      <family val="2"/>
    </font>
    <font>
      <sz val="12"/>
      <color theme="1"/>
      <name val="Calibri"/>
      <family val="2"/>
      <scheme val="minor"/>
    </font>
    <font>
      <i/>
      <sz val="12"/>
      <name val="Calibri"/>
      <family val="2"/>
    </font>
    <font>
      <b/>
      <sz val="11"/>
      <color theme="4"/>
      <name val="Calibri"/>
      <family val="2"/>
      <scheme val="minor"/>
    </font>
    <font>
      <sz val="11"/>
      <color rgb="FFFF0000"/>
      <name val="Calibri"/>
      <family val="2"/>
    </font>
    <font>
      <sz val="11"/>
      <color indexed="8"/>
      <name val="Calibri"/>
      <family val="2"/>
    </font>
    <font>
      <sz val="12"/>
      <color theme="4"/>
      <name val="Cambria"/>
      <family val="2"/>
      <scheme val="major"/>
    </font>
    <font>
      <i/>
      <sz val="10"/>
      <color rgb="FFFF0000"/>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0" tint="-4.9989318521683403E-2"/>
        <bgColor indexed="64"/>
      </patternFill>
    </fill>
  </fills>
  <borders count="54">
    <border>
      <left/>
      <right/>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14996795556505021"/>
      </left>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0691854609822"/>
      </right>
      <top style="thin">
        <color theme="0" tint="-0.14990691854609822"/>
      </top>
      <bottom style="thin">
        <color theme="0" tint="-0.14990691854609822"/>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style="thin">
        <color theme="0" tint="-0.14993743705557422"/>
      </left>
      <right/>
      <top style="thin">
        <color theme="0" tint="-0.14993743705557422"/>
      </top>
      <bottom style="thin">
        <color theme="0" tint="-0.14993743705557422"/>
      </bottom>
      <diagonal/>
    </border>
    <border>
      <left style="thin">
        <color theme="0" tint="-0.14990691854609822"/>
      </left>
      <right/>
      <top style="thin">
        <color theme="0" tint="-0.14990691854609822"/>
      </top>
      <bottom style="thin">
        <color theme="0" tint="-0.14990691854609822"/>
      </bottom>
      <diagonal/>
    </border>
    <border>
      <left style="thin">
        <color theme="0" tint="-0.14996795556505021"/>
      </left>
      <right/>
      <top/>
      <bottom/>
      <diagonal/>
    </border>
    <border>
      <left style="thin">
        <color theme="0" tint="-0.14990691854609822"/>
      </left>
      <right style="thin">
        <color theme="0" tint="-0.14993743705557422"/>
      </right>
      <top style="thin">
        <color theme="0" tint="-0.14990691854609822"/>
      </top>
      <bottom style="thin">
        <color theme="0" tint="-0.14990691854609822"/>
      </bottom>
      <diagonal/>
    </border>
    <border>
      <left style="thin">
        <color theme="0" tint="-0.14996795556505021"/>
      </left>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8764000366222"/>
      </left>
      <right/>
      <top style="thin">
        <color theme="0" tint="-0.1498764000366222"/>
      </top>
      <bottom style="thin">
        <color theme="0" tint="-0.1498764000366222"/>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8764000366222"/>
      </right>
      <top style="thin">
        <color theme="0" tint="-0.1498764000366222"/>
      </top>
      <bottom style="thin">
        <color theme="0" tint="-0.1498764000366222"/>
      </bottom>
      <diagonal/>
    </border>
    <border>
      <left style="thin">
        <color theme="0" tint="-0.14996795556505021"/>
      </left>
      <right style="thin">
        <color theme="0" tint="-0.14990691854609822"/>
      </right>
      <top style="thin">
        <color theme="0" tint="-0.14990691854609822"/>
      </top>
      <bottom style="thin">
        <color theme="0" tint="-0.14990691854609822"/>
      </bottom>
      <diagonal/>
    </border>
    <border>
      <left style="thin">
        <color theme="0" tint="-0.14996795556505021"/>
      </left>
      <right style="thin">
        <color theme="0" tint="-0.1499679555650502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14990691854609822"/>
      </left>
      <right/>
      <top/>
      <bottom/>
      <diagonal/>
    </border>
    <border>
      <left style="thin">
        <color theme="0" tint="-0.14996795556505021"/>
      </left>
      <right/>
      <top/>
      <bottom style="thin">
        <color theme="0" tint="-0.14996795556505021"/>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90691854609822"/>
      </left>
      <right style="thin">
        <color theme="0" tint="-0.1498764000366222"/>
      </right>
      <top style="thin">
        <color theme="0" tint="-0.14990691854609822"/>
      </top>
      <bottom style="thin">
        <color theme="0" tint="-0.14990691854609822"/>
      </bottom>
      <diagonal/>
    </border>
    <border>
      <left style="thin">
        <color theme="0" tint="-0.1498764000366222"/>
      </left>
      <right style="thin">
        <color theme="0" tint="-0.1498764000366222"/>
      </right>
      <top style="thin">
        <color theme="0" tint="-0.14990691854609822"/>
      </top>
      <bottom style="thin">
        <color theme="0" tint="-0.14990691854609822"/>
      </bottom>
      <diagonal/>
    </border>
    <border>
      <left style="thin">
        <color theme="0" tint="-0.1498764000366222"/>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8764000366222"/>
      </right>
      <top style="thin">
        <color theme="0" tint="-0.14990691854609822"/>
      </top>
      <bottom/>
      <diagonal/>
    </border>
    <border>
      <left style="thin">
        <color theme="0" tint="-0.1498764000366222"/>
      </left>
      <right style="thin">
        <color theme="0" tint="-0.1498764000366222"/>
      </right>
      <top style="thin">
        <color theme="0" tint="-0.14990691854609822"/>
      </top>
      <bottom/>
      <diagonal/>
    </border>
    <border>
      <left style="thin">
        <color theme="0" tint="-0.1498458815271462"/>
      </left>
      <right style="thin">
        <color theme="0" tint="-0.1498458815271462"/>
      </right>
      <top style="thin">
        <color theme="0" tint="-0.1498458815271462"/>
      </top>
      <bottom style="thin">
        <color theme="0" tint="-0.1498458815271462"/>
      </bottom>
      <diagonal/>
    </border>
    <border>
      <left style="double">
        <color theme="0" tint="-0.14993743705557422"/>
      </left>
      <right style="double">
        <color theme="0" tint="-0.14993743705557422"/>
      </right>
      <top style="double">
        <color theme="0" tint="-0.14993743705557422"/>
      </top>
      <bottom style="double">
        <color theme="0" tint="-0.14993743705557422"/>
      </bottom>
      <diagonal/>
    </border>
    <border>
      <left style="thin">
        <color theme="0" tint="-0.1498764000366222"/>
      </left>
      <right/>
      <top style="thin">
        <color theme="0" tint="-0.14990691854609822"/>
      </top>
      <bottom style="thin">
        <color theme="0" tint="-0.14990691854609822"/>
      </bottom>
      <diagonal/>
    </border>
    <border>
      <left style="thin">
        <color theme="0" tint="-0.1498764000366222"/>
      </left>
      <right/>
      <top style="thin">
        <color theme="0" tint="-0.14990691854609822"/>
      </top>
      <bottom/>
      <diagonal/>
    </border>
    <border>
      <left style="thin">
        <color theme="0" tint="-0.14990691854609822"/>
      </left>
      <right/>
      <top style="thin">
        <color theme="0" tint="-0.14990691854609822"/>
      </top>
      <bottom style="thin">
        <color theme="0" tint="-0.1498764000366222"/>
      </bottom>
      <diagonal/>
    </border>
    <border>
      <left/>
      <right/>
      <top style="thin">
        <color theme="0" tint="-0.14990691854609822"/>
      </top>
      <bottom style="thin">
        <color theme="0" tint="-0.1498764000366222"/>
      </bottom>
      <diagonal/>
    </border>
    <border>
      <left/>
      <right style="thin">
        <color theme="0" tint="-0.14996795556505021"/>
      </right>
      <top style="thin">
        <color theme="0" tint="-0.14990691854609822"/>
      </top>
      <bottom style="thin">
        <color theme="0" tint="-0.1498764000366222"/>
      </bottom>
      <diagonal/>
    </border>
    <border>
      <left style="double">
        <color theme="0" tint="-0.14993743705557422"/>
      </left>
      <right/>
      <top style="double">
        <color theme="0" tint="-0.14993743705557422"/>
      </top>
      <bottom style="double">
        <color theme="0" tint="-0.14993743705557422"/>
      </bottom>
      <diagonal/>
    </border>
    <border>
      <left/>
      <right/>
      <top style="double">
        <color theme="0" tint="-0.14993743705557422"/>
      </top>
      <bottom style="double">
        <color theme="0" tint="-0.14993743705557422"/>
      </bottom>
      <diagonal/>
    </border>
    <border>
      <left/>
      <right style="double">
        <color theme="0" tint="-0.14993743705557422"/>
      </right>
      <top style="double">
        <color theme="0" tint="-0.14993743705557422"/>
      </top>
      <bottom style="double">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s>
  <cellStyleXfs count="2">
    <xf numFmtId="0" fontId="0" fillId="0" borderId="0"/>
    <xf numFmtId="166" fontId="39" fillId="0" borderId="0" applyFont="0" applyFill="0" applyBorder="0" applyAlignment="0" applyProtection="0"/>
  </cellStyleXfs>
  <cellXfs count="156">
    <xf numFmtId="0" fontId="0" fillId="0" borderId="0" xfId="0"/>
    <xf numFmtId="0" fontId="3" fillId="0" borderId="0"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164" fontId="3" fillId="0" borderId="0" xfId="0" applyNumberFormat="1" applyFont="1" applyBorder="1" applyAlignment="1" applyProtection="1">
      <alignment horizontal="center" vertical="center" wrapText="1"/>
    </xf>
    <xf numFmtId="3" fontId="3" fillId="0" borderId="0" xfId="0" applyNumberFormat="1" applyFont="1" applyBorder="1" applyAlignment="1" applyProtection="1">
      <alignment horizontal="center" vertical="center" wrapText="1"/>
    </xf>
    <xf numFmtId="2" fontId="3" fillId="0" borderId="0" xfId="0" applyNumberFormat="1"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0" xfId="0" applyNumberFormat="1" applyFont="1" applyBorder="1" applyAlignment="1" applyProtection="1">
      <alignment horizontal="center" vertical="center" wrapText="1"/>
    </xf>
    <xf numFmtId="0" fontId="3" fillId="0" borderId="0" xfId="0" applyFont="1" applyBorder="1" applyAlignment="1" applyProtection="1">
      <alignment horizontal="left" vertical="justify"/>
    </xf>
    <xf numFmtId="0" fontId="3" fillId="0" borderId="0" xfId="0" applyFont="1" applyBorder="1" applyAlignment="1" applyProtection="1">
      <alignment horizontal="left" vertical="center" wrapText="1"/>
    </xf>
    <xf numFmtId="0" fontId="15" fillId="2" borderId="0" xfId="0" applyFont="1" applyFill="1" applyBorder="1" applyAlignment="1" applyProtection="1">
      <alignment horizontal="center" vertical="center" wrapText="1"/>
    </xf>
    <xf numFmtId="0" fontId="0" fillId="0" borderId="0" xfId="0" applyBorder="1" applyAlignment="1">
      <alignment horizontal="left" vertical="distributed" wrapText="1"/>
    </xf>
    <xf numFmtId="0" fontId="16" fillId="3" borderId="0" xfId="0" applyFont="1" applyFill="1" applyAlignment="1">
      <alignment horizontal="left" vertical="center"/>
    </xf>
    <xf numFmtId="0" fontId="0" fillId="3" borderId="0" xfId="0" applyFill="1"/>
    <xf numFmtId="0" fontId="0" fillId="0" borderId="0" xfId="0" applyFill="1"/>
    <xf numFmtId="0" fontId="16" fillId="0" borderId="0" xfId="0" applyFont="1" applyFill="1" applyAlignment="1">
      <alignment horizontal="left" vertical="center"/>
    </xf>
    <xf numFmtId="0" fontId="3"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0" fillId="0" borderId="3" xfId="0" applyBorder="1" applyAlignment="1">
      <alignment horizontal="left" vertical="distributed" wrapText="1"/>
    </xf>
    <xf numFmtId="0" fontId="3" fillId="0" borderId="7" xfId="0" applyFont="1" applyBorder="1" applyAlignment="1" applyProtection="1">
      <alignment horizontal="left" vertical="justify"/>
    </xf>
    <xf numFmtId="0" fontId="0" fillId="0" borderId="7" xfId="0" applyBorder="1" applyAlignment="1">
      <alignment horizontal="left" vertical="distributed" wrapText="1"/>
    </xf>
    <xf numFmtId="0" fontId="0" fillId="0" borderId="8" xfId="0" applyBorder="1" applyAlignment="1">
      <alignment horizontal="left" vertical="distributed" wrapText="1"/>
    </xf>
    <xf numFmtId="0" fontId="3" fillId="0" borderId="1" xfId="0" applyFont="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4" fillId="0" borderId="0" xfId="0" applyFont="1" applyBorder="1" applyAlignment="1" applyProtection="1">
      <alignment horizontal="center" vertical="center" wrapText="1"/>
    </xf>
    <xf numFmtId="0" fontId="0" fillId="0" borderId="9" xfId="0" applyBorder="1" applyAlignment="1">
      <alignment horizontal="center"/>
    </xf>
    <xf numFmtId="0" fontId="4" fillId="0" borderId="10" xfId="0" applyFont="1" applyBorder="1" applyAlignment="1" applyProtection="1">
      <alignment horizontal="center" vertical="center" wrapText="1"/>
    </xf>
    <xf numFmtId="164" fontId="17" fillId="0" borderId="0" xfId="0" applyNumberFormat="1" applyFont="1" applyFill="1" applyBorder="1" applyAlignment="1" applyProtection="1">
      <alignment horizontal="center" vertical="center" wrapText="1"/>
      <protection locked="0"/>
    </xf>
    <xf numFmtId="164" fontId="4" fillId="0" borderId="11" xfId="0" applyNumberFormat="1" applyFont="1" applyFill="1" applyBorder="1" applyAlignment="1" applyProtection="1">
      <alignment horizontal="center" vertical="center" wrapText="1"/>
      <protection locked="0"/>
    </xf>
    <xf numFmtId="164" fontId="4" fillId="0" borderId="0" xfId="0" applyNumberFormat="1" applyFont="1" applyFill="1" applyBorder="1" applyAlignment="1" applyProtection="1">
      <alignment horizontal="center" vertical="center" wrapText="1"/>
      <protection locked="0"/>
    </xf>
    <xf numFmtId="164" fontId="4" fillId="0" borderId="12" xfId="0" applyNumberFormat="1" applyFont="1" applyFill="1" applyBorder="1" applyAlignment="1" applyProtection="1">
      <alignment horizontal="center" vertical="center" wrapText="1"/>
      <protection locked="0"/>
    </xf>
    <xf numFmtId="164" fontId="4" fillId="0" borderId="13" xfId="0" applyNumberFormat="1" applyFont="1" applyFill="1" applyBorder="1" applyAlignment="1" applyProtection="1">
      <alignment horizontal="center" vertical="center" wrapText="1"/>
      <protection locked="0"/>
    </xf>
    <xf numFmtId="0" fontId="3" fillId="0" borderId="11" xfId="0" applyFont="1" applyBorder="1" applyAlignment="1" applyProtection="1">
      <alignment horizontal="center" vertical="center" wrapText="1"/>
    </xf>
    <xf numFmtId="164" fontId="3" fillId="0" borderId="0" xfId="0" applyNumberFormat="1" applyFont="1" applyBorder="1" applyAlignment="1" applyProtection="1">
      <alignment horizontal="right" vertical="center" wrapText="1"/>
    </xf>
    <xf numFmtId="14" fontId="4" fillId="0" borderId="14" xfId="0" applyNumberFormat="1" applyFont="1" applyFill="1" applyBorder="1" applyAlignment="1" applyProtection="1">
      <alignment horizontal="center" vertical="center" wrapText="1"/>
      <protection locked="0"/>
    </xf>
    <xf numFmtId="164" fontId="17" fillId="4" borderId="15" xfId="0" applyNumberFormat="1" applyFont="1" applyFill="1" applyBorder="1" applyAlignment="1" applyProtection="1">
      <alignment horizontal="center" vertical="center" wrapText="1"/>
      <protection locked="0"/>
    </xf>
    <xf numFmtId="165" fontId="18" fillId="4" borderId="10" xfId="0" applyNumberFormat="1" applyFont="1" applyFill="1" applyBorder="1" applyAlignment="1" applyProtection="1">
      <alignment horizontal="center" vertical="center" wrapText="1"/>
    </xf>
    <xf numFmtId="0" fontId="6" fillId="2" borderId="0" xfId="0" applyFont="1" applyFill="1" applyBorder="1" applyAlignment="1" applyProtection="1"/>
    <xf numFmtId="0" fontId="3" fillId="2" borderId="0" xfId="0" applyFont="1" applyFill="1" applyBorder="1" applyAlignment="1" applyProtection="1">
      <alignment horizontal="center" vertical="center" wrapText="1"/>
    </xf>
    <xf numFmtId="0" fontId="6" fillId="0" borderId="0" xfId="0" applyFont="1" applyBorder="1" applyAlignment="1" applyProtection="1"/>
    <xf numFmtId="0" fontId="20" fillId="0" borderId="16" xfId="0" applyFont="1" applyBorder="1" applyAlignment="1">
      <alignment horizontal="center" vertical="center"/>
    </xf>
    <xf numFmtId="0" fontId="3" fillId="0" borderId="16" xfId="0" applyFont="1" applyBorder="1" applyAlignment="1" applyProtection="1">
      <alignment horizontal="center" vertical="center" wrapText="1"/>
    </xf>
    <xf numFmtId="3" fontId="3" fillId="0" borderId="16" xfId="0" applyNumberFormat="1" applyFont="1" applyBorder="1" applyAlignment="1" applyProtection="1">
      <alignment horizontal="center" vertical="center" wrapText="1"/>
    </xf>
    <xf numFmtId="164" fontId="3" fillId="0" borderId="16" xfId="0" applyNumberFormat="1" applyFont="1" applyBorder="1" applyAlignment="1" applyProtection="1">
      <alignment horizontal="center" vertical="center" wrapText="1"/>
    </xf>
    <xf numFmtId="164" fontId="5" fillId="0" borderId="17" xfId="0" applyNumberFormat="1" applyFont="1" applyFill="1" applyBorder="1" applyAlignment="1" applyProtection="1">
      <alignment horizontal="center" vertical="center" wrapText="1"/>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xf>
    <xf numFmtId="164" fontId="4" fillId="0" borderId="24" xfId="0" applyNumberFormat="1" applyFont="1" applyFill="1" applyBorder="1" applyAlignment="1" applyProtection="1">
      <alignment horizontal="center" vertical="center" wrapText="1"/>
      <protection locked="0"/>
    </xf>
    <xf numFmtId="0" fontId="0" fillId="0" borderId="23" xfId="0" applyBorder="1" applyAlignment="1">
      <alignment horizontal="center" vertical="center"/>
    </xf>
    <xf numFmtId="0" fontId="3" fillId="0" borderId="25" xfId="0" applyFont="1" applyBorder="1" applyAlignment="1" applyProtection="1">
      <alignment horizontal="center" vertical="center" wrapText="1"/>
    </xf>
    <xf numFmtId="0" fontId="0" fillId="0" borderId="12" xfId="0" applyBorder="1" applyAlignment="1">
      <alignment horizontal="center"/>
    </xf>
    <xf numFmtId="0" fontId="0" fillId="0" borderId="26" xfId="0" applyBorder="1" applyAlignment="1">
      <alignment horizontal="center" vertical="center"/>
    </xf>
    <xf numFmtId="0" fontId="4" fillId="0" borderId="27"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3" fontId="23" fillId="0" borderId="0" xfId="0" applyNumberFormat="1" applyFont="1" applyBorder="1" applyAlignment="1" applyProtection="1">
      <alignment horizontal="center" vertical="center" wrapText="1"/>
    </xf>
    <xf numFmtId="164" fontId="24" fillId="4" borderId="28" xfId="0" applyNumberFormat="1" applyFont="1" applyFill="1" applyBorder="1" applyAlignment="1" applyProtection="1">
      <alignment horizontal="center" vertical="center" wrapText="1"/>
      <protection locked="0"/>
    </xf>
    <xf numFmtId="164" fontId="24" fillId="4" borderId="29" xfId="0" applyNumberFormat="1" applyFont="1" applyFill="1" applyBorder="1" applyAlignment="1" applyProtection="1">
      <alignment horizontal="center" vertical="center" wrapText="1"/>
    </xf>
    <xf numFmtId="164" fontId="24" fillId="4" borderId="30" xfId="0" applyNumberFormat="1" applyFont="1" applyFill="1" applyBorder="1" applyAlignment="1" applyProtection="1">
      <alignment horizontal="center" vertical="center" wrapText="1"/>
    </xf>
    <xf numFmtId="164" fontId="24" fillId="4" borderId="15" xfId="0" applyNumberFormat="1" applyFont="1" applyFill="1" applyBorder="1" applyAlignment="1" applyProtection="1">
      <alignment horizontal="center" vertical="center" wrapText="1"/>
      <protection locked="0"/>
    </xf>
    <xf numFmtId="165" fontId="24" fillId="4" borderId="10" xfId="0" applyNumberFormat="1" applyFont="1" applyFill="1" applyBorder="1" applyAlignment="1" applyProtection="1">
      <alignment horizontal="center" vertical="center" wrapText="1"/>
    </xf>
    <xf numFmtId="165" fontId="24" fillId="4" borderId="11" xfId="0" applyNumberFormat="1" applyFont="1" applyFill="1" applyBorder="1" applyAlignment="1" applyProtection="1">
      <alignment horizontal="center" vertical="center" wrapText="1"/>
    </xf>
    <xf numFmtId="0" fontId="0" fillId="0" borderId="0" xfId="0" applyAlignment="1"/>
    <xf numFmtId="0" fontId="25" fillId="0" borderId="0" xfId="0" applyFont="1"/>
    <xf numFmtId="0" fontId="26" fillId="0" borderId="0" xfId="0" applyFont="1"/>
    <xf numFmtId="0" fontId="27" fillId="0" borderId="0" xfId="0" applyFont="1"/>
    <xf numFmtId="0" fontId="27" fillId="0" borderId="0" xfId="0" applyFont="1" applyAlignment="1"/>
    <xf numFmtId="0" fontId="28" fillId="0" borderId="0" xfId="0" applyFont="1" applyAlignment="1">
      <alignment horizontal="center"/>
    </xf>
    <xf numFmtId="0" fontId="29" fillId="0" borderId="0" xfId="0" applyFont="1"/>
    <xf numFmtId="0" fontId="21" fillId="0" borderId="0" xfId="0" applyFont="1" applyAlignment="1">
      <alignment horizontal="left"/>
    </xf>
    <xf numFmtId="0" fontId="3" fillId="0" borderId="21"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0" xfId="0" applyFont="1" applyFill="1" applyBorder="1" applyAlignment="1" applyProtection="1">
      <alignment horizontal="center" vertical="center" wrapText="1"/>
      <protection locked="0"/>
    </xf>
    <xf numFmtId="0" fontId="0" fillId="0" borderId="34" xfId="0" applyBorder="1" applyAlignment="1">
      <alignment horizontal="center" vertical="center"/>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0" fillId="0" borderId="18" xfId="0" applyBorder="1" applyAlignment="1">
      <alignment horizontal="center" vertical="center" wrapText="1"/>
    </xf>
    <xf numFmtId="0" fontId="0" fillId="0" borderId="12" xfId="0" applyBorder="1" applyAlignment="1">
      <alignment horizontal="center" vertical="center" wrapText="1"/>
    </xf>
    <xf numFmtId="14" fontId="4" fillId="0" borderId="15" xfId="0" applyNumberFormat="1" applyFont="1" applyFill="1" applyBorder="1" applyAlignment="1" applyProtection="1">
      <alignment horizontal="center" vertical="center" wrapText="1"/>
      <protection locked="0"/>
    </xf>
    <xf numFmtId="0" fontId="0" fillId="0" borderId="16" xfId="0" applyBorder="1" applyAlignment="1">
      <alignment horizontal="center" vertical="center" wrapText="1"/>
    </xf>
    <xf numFmtId="0" fontId="14" fillId="0" borderId="19" xfId="0" applyFont="1" applyBorder="1" applyAlignment="1">
      <alignment horizontal="center" vertical="center"/>
    </xf>
    <xf numFmtId="164" fontId="34" fillId="4" borderId="15" xfId="0" applyNumberFormat="1" applyFont="1" applyFill="1" applyBorder="1" applyAlignment="1" applyProtection="1">
      <alignment horizontal="center" vertical="center" wrapText="1"/>
      <protection locked="0"/>
    </xf>
    <xf numFmtId="0" fontId="14" fillId="0" borderId="0" xfId="0" applyFont="1" applyBorder="1" applyAlignment="1">
      <alignment horizontal="center" vertical="center"/>
    </xf>
    <xf numFmtId="2" fontId="3" fillId="0" borderId="0" xfId="0" applyNumberFormat="1" applyFont="1" applyFill="1" applyBorder="1" applyAlignment="1" applyProtection="1">
      <alignment horizontal="center" vertical="center" wrapText="1"/>
    </xf>
    <xf numFmtId="0" fontId="14" fillId="0" borderId="0" xfId="0" applyFont="1" applyFill="1" applyBorder="1" applyAlignment="1">
      <alignment horizontal="center" vertical="center"/>
    </xf>
    <xf numFmtId="0" fontId="36" fillId="0" borderId="0" xfId="0" applyFont="1" applyFill="1" applyBorder="1" applyAlignment="1" applyProtection="1">
      <alignment vertical="center" wrapText="1"/>
      <protection locked="0"/>
    </xf>
    <xf numFmtId="0" fontId="35" fillId="0" borderId="19" xfId="0" applyFont="1" applyBorder="1" applyAlignment="1">
      <alignment horizontal="center" vertical="center"/>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4" fillId="0" borderId="0" xfId="0" applyFont="1" applyBorder="1" applyAlignment="1" applyProtection="1">
      <alignment vertical="center" wrapText="1"/>
    </xf>
    <xf numFmtId="0" fontId="20" fillId="0" borderId="0" xfId="0" applyFont="1" applyAlignment="1">
      <alignment vertical="center"/>
    </xf>
    <xf numFmtId="0" fontId="36" fillId="0" borderId="35" xfId="0" applyFont="1" applyFill="1" applyBorder="1" applyAlignment="1" applyProtection="1">
      <alignment horizontal="center" vertical="center" wrapText="1"/>
      <protection locked="0"/>
    </xf>
    <xf numFmtId="0" fontId="19" fillId="0" borderId="0" xfId="0" applyFont="1" applyBorder="1" applyAlignment="1">
      <alignment horizontal="center"/>
    </xf>
    <xf numFmtId="0" fontId="37" fillId="0" borderId="0" xfId="0" applyFont="1"/>
    <xf numFmtId="0" fontId="21" fillId="0" borderId="0" xfId="0" applyFont="1" applyAlignment="1">
      <alignment horizontal="center"/>
    </xf>
    <xf numFmtId="0" fontId="21" fillId="0" borderId="0" xfId="0" applyFont="1" applyAlignment="1">
      <alignment horizontal="left"/>
    </xf>
    <xf numFmtId="0" fontId="30" fillId="0" borderId="0" xfId="0" applyFont="1" applyAlignment="1">
      <alignment horizontal="center"/>
    </xf>
    <xf numFmtId="0" fontId="33"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20" fillId="0" borderId="0" xfId="0" applyFont="1" applyAlignment="1">
      <alignment horizontal="center" vertical="center"/>
    </xf>
    <xf numFmtId="0" fontId="32" fillId="0" borderId="0" xfId="0" applyFont="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0" fontId="5" fillId="0" borderId="32" xfId="0" applyFont="1" applyFill="1" applyBorder="1" applyAlignment="1" applyProtection="1">
      <alignment horizontal="center" vertical="center" wrapText="1"/>
    </xf>
    <xf numFmtId="164" fontId="3" fillId="0" borderId="33" xfId="0" applyNumberFormat="1" applyFont="1" applyBorder="1" applyAlignment="1" applyProtection="1">
      <alignment horizontal="center" vertical="center" wrapText="1"/>
    </xf>
    <xf numFmtId="164" fontId="3" fillId="0" borderId="0" xfId="0" applyNumberFormat="1" applyFont="1" applyBorder="1" applyAlignment="1" applyProtection="1">
      <alignment horizontal="center" vertical="center" wrapText="1"/>
    </xf>
    <xf numFmtId="0" fontId="3" fillId="0" borderId="0" xfId="0" applyFont="1" applyBorder="1" applyAlignment="1" applyProtection="1">
      <alignment horizontal="left" vertical="center" wrapText="1"/>
    </xf>
    <xf numFmtId="3" fontId="31" fillId="0" borderId="0" xfId="0" applyNumberFormat="1" applyFont="1" applyBorder="1" applyAlignment="1" applyProtection="1">
      <alignment horizontal="left"/>
    </xf>
    <xf numFmtId="16" fontId="0" fillId="0" borderId="0" xfId="0" applyNumberFormat="1"/>
    <xf numFmtId="0" fontId="0" fillId="0" borderId="36" xfId="0" applyBorder="1" applyAlignment="1">
      <alignment horizontal="center" vertical="center"/>
    </xf>
    <xf numFmtId="0" fontId="0" fillId="0" borderId="37" xfId="0" applyBorder="1" applyAlignment="1">
      <alignment horizontal="center" vertical="center"/>
    </xf>
    <xf numFmtId="14" fontId="4" fillId="0" borderId="38" xfId="0" applyNumberFormat="1" applyFont="1" applyFill="1" applyBorder="1" applyAlignment="1" applyProtection="1">
      <alignment horizontal="center" vertical="center" wrapText="1"/>
      <protection locked="0"/>
    </xf>
    <xf numFmtId="0" fontId="0" fillId="0" borderId="0" xfId="0" applyBorder="1" applyAlignment="1">
      <alignment horizont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0" xfId="0" applyBorder="1"/>
    <xf numFmtId="0" fontId="0" fillId="0" borderId="35" xfId="0" applyBorder="1" applyAlignment="1">
      <alignment horizontal="center" vertical="center"/>
    </xf>
    <xf numFmtId="0" fontId="0" fillId="0" borderId="28" xfId="0" applyBorder="1" applyAlignment="1">
      <alignment horizontal="center"/>
    </xf>
    <xf numFmtId="0" fontId="0" fillId="0" borderId="26" xfId="0" applyBorder="1" applyAlignment="1">
      <alignment horizontal="center" vertical="center"/>
    </xf>
    <xf numFmtId="165" fontId="18" fillId="4" borderId="41" xfId="0" applyNumberFormat="1" applyFont="1" applyFill="1" applyBorder="1" applyAlignment="1" applyProtection="1">
      <alignment horizontal="center" vertical="center" wrapText="1"/>
    </xf>
    <xf numFmtId="165" fontId="18" fillId="0" borderId="0" xfId="0" applyNumberFormat="1" applyFont="1" applyFill="1" applyBorder="1" applyAlignment="1" applyProtection="1">
      <alignment horizontal="center" vertical="center" wrapText="1"/>
    </xf>
    <xf numFmtId="170" fontId="18" fillId="0" borderId="42" xfId="0" applyNumberFormat="1" applyFont="1" applyFill="1" applyBorder="1" applyAlignment="1" applyProtection="1">
      <alignment horizontal="center" vertical="center" wrapText="1"/>
    </xf>
    <xf numFmtId="170" fontId="0" fillId="0" borderId="0" xfId="0" applyNumberFormat="1"/>
    <xf numFmtId="170" fontId="18" fillId="0" borderId="0" xfId="0" applyNumberFormat="1" applyFont="1" applyFill="1" applyBorder="1" applyAlignment="1" applyProtection="1">
      <alignment horizontal="center" vertical="center" wrapText="1"/>
    </xf>
    <xf numFmtId="0" fontId="0" fillId="0" borderId="43" xfId="0" applyBorder="1" applyAlignment="1">
      <alignment horizontal="center" vertical="center"/>
    </xf>
    <xf numFmtId="0" fontId="0" fillId="0" borderId="25" xfId="0" applyBorder="1" applyAlignment="1">
      <alignment horizontal="center"/>
    </xf>
    <xf numFmtId="170" fontId="0" fillId="0" borderId="25" xfId="0" applyNumberFormat="1" applyBorder="1" applyAlignment="1">
      <alignment horizont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40" fillId="0" borderId="48" xfId="0" applyFont="1" applyBorder="1" applyAlignment="1">
      <alignment horizontal="center" vertical="center"/>
    </xf>
    <xf numFmtId="0" fontId="40" fillId="0" borderId="49" xfId="0" applyFont="1" applyBorder="1" applyAlignment="1">
      <alignment horizontal="center" vertical="center"/>
    </xf>
    <xf numFmtId="0" fontId="40" fillId="0" borderId="50" xfId="0" applyFont="1" applyBorder="1" applyAlignment="1">
      <alignment horizontal="center" vertical="center"/>
    </xf>
    <xf numFmtId="170" fontId="18" fillId="4" borderId="51" xfId="0" applyNumberFormat="1" applyFont="1" applyFill="1" applyBorder="1" applyAlignment="1" applyProtection="1">
      <alignment horizontal="center" vertical="center" wrapText="1"/>
    </xf>
    <xf numFmtId="0" fontId="0" fillId="0" borderId="52" xfId="0" applyBorder="1" applyAlignment="1">
      <alignment horizontal="center" vertical="center"/>
    </xf>
    <xf numFmtId="0" fontId="0" fillId="0" borderId="53" xfId="0" applyBorder="1" applyAlignment="1">
      <alignment horizontal="center" vertical="center"/>
    </xf>
    <xf numFmtId="0" fontId="27" fillId="0" borderId="0" xfId="0" applyFont="1" applyBorder="1" applyAlignment="1">
      <alignment horizontal="center" vertical="center"/>
    </xf>
    <xf numFmtId="0" fontId="41" fillId="0" borderId="0" xfId="0" applyFont="1"/>
    <xf numFmtId="2" fontId="18" fillId="4" borderId="41" xfId="0" applyNumberFormat="1" applyFont="1" applyFill="1" applyBorder="1" applyAlignment="1" applyProtection="1">
      <alignment horizontal="center" vertical="center" wrapText="1"/>
    </xf>
    <xf numFmtId="171" fontId="18" fillId="4" borderId="41" xfId="0" applyNumberFormat="1" applyFont="1" applyFill="1" applyBorder="1" applyAlignment="1" applyProtection="1">
      <alignment horizontal="center" vertical="center" wrapText="1"/>
    </xf>
    <xf numFmtId="172" fontId="18" fillId="4" borderId="41" xfId="0" applyNumberFormat="1" applyFont="1" applyFill="1" applyBorder="1" applyAlignment="1" applyProtection="1">
      <alignment horizontal="center" vertical="center" wrapText="1"/>
    </xf>
    <xf numFmtId="170" fontId="0" fillId="0" borderId="12" xfId="0" applyNumberFormat="1" applyBorder="1" applyAlignment="1">
      <alignment horizontal="center"/>
    </xf>
    <xf numFmtId="0" fontId="28" fillId="0" borderId="26" xfId="0" applyFont="1" applyBorder="1" applyAlignment="1">
      <alignment horizontal="center" vertical="center"/>
    </xf>
    <xf numFmtId="0" fontId="28" fillId="0" borderId="52" xfId="0" applyFont="1" applyBorder="1" applyAlignment="1">
      <alignment horizontal="center" vertical="center"/>
    </xf>
    <xf numFmtId="0" fontId="28" fillId="0" borderId="53" xfId="0" applyFont="1" applyBorder="1" applyAlignment="1">
      <alignment horizontal="center" vertical="center"/>
    </xf>
    <xf numFmtId="0" fontId="0" fillId="0" borderId="0" xfId="0" applyAlignment="1">
      <alignment horizontal="left" wrapText="1"/>
    </xf>
    <xf numFmtId="0" fontId="42" fillId="0" borderId="0" xfId="0" applyFont="1"/>
  </cellXfs>
  <cellStyles count="2">
    <cellStyle name="Millares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www.planillaexcel.com/contactanos"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www.planillaexcel.com/contactanos"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www.planillaexcel.com/contactanos"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planillaexcel.com/contactanos" TargetMode="External"/></Relationships>
</file>

<file path=xl/drawings/drawing1.xml><?xml version="1.0" encoding="utf-8"?>
<xdr:wsDr xmlns:xdr="http://schemas.openxmlformats.org/drawingml/2006/spreadsheetDrawing" xmlns:a="http://schemas.openxmlformats.org/drawingml/2006/main">
  <xdr:twoCellAnchor>
    <xdr:from>
      <xdr:col>0</xdr:col>
      <xdr:colOff>333375</xdr:colOff>
      <xdr:row>0</xdr:row>
      <xdr:rowOff>152400</xdr:rowOff>
    </xdr:from>
    <xdr:to>
      <xdr:col>4</xdr:col>
      <xdr:colOff>314325</xdr:colOff>
      <xdr:row>0</xdr:row>
      <xdr:rowOff>469900</xdr:rowOff>
    </xdr:to>
    <xdr:sp macro="" textlink="">
      <xdr:nvSpPr>
        <xdr:cNvPr id="2" name="TextBox 1"/>
        <xdr:cNvSpPr txBox="1"/>
      </xdr:nvSpPr>
      <xdr:spPr>
        <a:xfrm>
          <a:off x="333375" y="152400"/>
          <a:ext cx="2028825"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i="0">
              <a:solidFill>
                <a:schemeClr val="bg1"/>
              </a:solidFill>
              <a:latin typeface="Trebuchet MS" panose="020B0603020202020204" pitchFamily="34" charset="0"/>
              <a:ea typeface="Arial" charset="0"/>
              <a:cs typeface="Aharoni" panose="02010803020104030203" pitchFamily="2" charset="-79"/>
            </a:rPr>
            <a:t>PlanillaExcel.com</a:t>
          </a:r>
        </a:p>
      </xdr:txBody>
    </xdr:sp>
    <xdr:clientData/>
  </xdr:twoCellAnchor>
  <xdr:twoCellAnchor>
    <xdr:from>
      <xdr:col>7</xdr:col>
      <xdr:colOff>285750</xdr:colOff>
      <xdr:row>0</xdr:row>
      <xdr:rowOff>177800</xdr:rowOff>
    </xdr:from>
    <xdr:to>
      <xdr:col>8</xdr:col>
      <xdr:colOff>656359</xdr:colOff>
      <xdr:row>0</xdr:row>
      <xdr:rowOff>444500</xdr:rowOff>
    </xdr:to>
    <xdr:sp macro="" textlink="">
      <xdr:nvSpPr>
        <xdr:cNvPr id="4" name="TextBox 2">
          <a:hlinkClick xmlns:r="http://schemas.openxmlformats.org/officeDocument/2006/relationships" r:id="rId1"/>
        </xdr:cNvPr>
        <xdr:cNvSpPr txBox="1"/>
      </xdr:nvSpPr>
      <xdr:spPr>
        <a:xfrm>
          <a:off x="5610225" y="177800"/>
          <a:ext cx="1132609" cy="266700"/>
        </a:xfrm>
        <a:prstGeom prst="roundRect">
          <a:avLst/>
        </a:prstGeom>
        <a:noFill/>
        <a:ln w="9525" cmpd="sng">
          <a:solidFill>
            <a:schemeClr val="bg1">
              <a:alpha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a:solidFill>
                <a:schemeClr val="bg1"/>
              </a:solidFill>
              <a:latin typeface="Calibri" charset="0"/>
              <a:ea typeface="Calibri" charset="0"/>
              <a:cs typeface="Calibri" charset="0"/>
            </a:rPr>
            <a:t>?</a:t>
          </a:r>
          <a:r>
            <a:rPr lang="en-US" sz="1200" b="0" i="0">
              <a:solidFill>
                <a:schemeClr val="bg1"/>
              </a:solidFill>
              <a:latin typeface="Calibri" charset="0"/>
              <a:ea typeface="Calibri" charset="0"/>
              <a:cs typeface="Calibri" charset="0"/>
            </a:rPr>
            <a:t>  </a:t>
          </a:r>
          <a:r>
            <a:rPr lang="en-US" sz="1100" b="0" i="0">
              <a:solidFill>
                <a:schemeClr val="bg1"/>
              </a:solidFill>
              <a:latin typeface="Calibri" charset="0"/>
              <a:ea typeface="Calibri" charset="0"/>
              <a:cs typeface="Calibri" charset="0"/>
            </a:rPr>
            <a:t>AYUDA</a:t>
          </a:r>
        </a:p>
      </xdr:txBody>
    </xdr:sp>
    <xdr:clientData/>
  </xdr:twoCellAnchor>
  <xdr:twoCellAnchor>
    <xdr:from>
      <xdr:col>3</xdr:col>
      <xdr:colOff>390525</xdr:colOff>
      <xdr:row>0</xdr:row>
      <xdr:rowOff>146050</xdr:rowOff>
    </xdr:from>
    <xdr:to>
      <xdr:col>7</xdr:col>
      <xdr:colOff>571500</xdr:colOff>
      <xdr:row>0</xdr:row>
      <xdr:rowOff>476250</xdr:rowOff>
    </xdr:to>
    <xdr:sp macro="" textlink="">
      <xdr:nvSpPr>
        <xdr:cNvPr id="8" name="TextBox 3"/>
        <xdr:cNvSpPr txBox="1"/>
      </xdr:nvSpPr>
      <xdr:spPr>
        <a:xfrm>
          <a:off x="1676400" y="146050"/>
          <a:ext cx="4219575"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i="0">
              <a:solidFill>
                <a:schemeClr val="bg1"/>
              </a:solidFill>
              <a:latin typeface="Calibri Light" charset="0"/>
              <a:ea typeface="Calibri Light" charset="0"/>
              <a:cs typeface="Calibri Light" charset="0"/>
            </a:rPr>
            <a:t>Cálculo de Finiquito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0</xdr:row>
      <xdr:rowOff>106248</xdr:rowOff>
    </xdr:from>
    <xdr:to>
      <xdr:col>1</xdr:col>
      <xdr:colOff>1733550</xdr:colOff>
      <xdr:row>0</xdr:row>
      <xdr:rowOff>423748</xdr:rowOff>
    </xdr:to>
    <xdr:sp macro="" textlink="">
      <xdr:nvSpPr>
        <xdr:cNvPr id="3" name="TextBox 1"/>
        <xdr:cNvSpPr txBox="1"/>
      </xdr:nvSpPr>
      <xdr:spPr>
        <a:xfrm>
          <a:off x="397669" y="106248"/>
          <a:ext cx="1704975"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i="0">
              <a:solidFill>
                <a:schemeClr val="bg1"/>
              </a:solidFill>
              <a:latin typeface="Trebuchet MS" panose="020B0603020202020204" pitchFamily="34" charset="0"/>
              <a:ea typeface="Arial" charset="0"/>
              <a:cs typeface="Aharoni" panose="02010803020104030203" pitchFamily="2" charset="-79"/>
            </a:rPr>
            <a:t>PlanillaExcel.com</a:t>
          </a:r>
        </a:p>
      </xdr:txBody>
    </xdr:sp>
    <xdr:clientData/>
  </xdr:twoCellAnchor>
  <xdr:twoCellAnchor>
    <xdr:from>
      <xdr:col>2</xdr:col>
      <xdr:colOff>1807483</xdr:colOff>
      <xdr:row>0</xdr:row>
      <xdr:rowOff>65654</xdr:rowOff>
    </xdr:from>
    <xdr:to>
      <xdr:col>2</xdr:col>
      <xdr:colOff>2821781</xdr:colOff>
      <xdr:row>0</xdr:row>
      <xdr:rowOff>464343</xdr:rowOff>
    </xdr:to>
    <xdr:sp macro="" textlink="">
      <xdr:nvSpPr>
        <xdr:cNvPr id="4" name="TextBox 2">
          <a:hlinkClick xmlns:r="http://schemas.openxmlformats.org/officeDocument/2006/relationships" r:id="rId1"/>
        </xdr:cNvPr>
        <xdr:cNvSpPr txBox="1"/>
      </xdr:nvSpPr>
      <xdr:spPr>
        <a:xfrm>
          <a:off x="7701077" y="65654"/>
          <a:ext cx="1014298" cy="398689"/>
        </a:xfrm>
        <a:prstGeom prst="roundRect">
          <a:avLst/>
        </a:prstGeom>
        <a:noFill/>
        <a:ln w="9525" cmpd="sng">
          <a:solidFill>
            <a:schemeClr val="bg1">
              <a:alpha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a:solidFill>
                <a:schemeClr val="bg1"/>
              </a:solidFill>
              <a:latin typeface="Calibri" charset="0"/>
              <a:ea typeface="Calibri" charset="0"/>
              <a:cs typeface="Calibri" charset="0"/>
            </a:rPr>
            <a:t>?</a:t>
          </a:r>
          <a:r>
            <a:rPr lang="en-US" sz="1200" b="0" i="0">
              <a:solidFill>
                <a:schemeClr val="bg1"/>
              </a:solidFill>
              <a:latin typeface="Calibri" charset="0"/>
              <a:ea typeface="Calibri" charset="0"/>
              <a:cs typeface="Calibri" charset="0"/>
            </a:rPr>
            <a:t>  </a:t>
          </a:r>
          <a:r>
            <a:rPr lang="en-US" sz="1100" b="0" i="0">
              <a:solidFill>
                <a:schemeClr val="bg1"/>
              </a:solidFill>
              <a:latin typeface="Calibri" charset="0"/>
              <a:ea typeface="Calibri" charset="0"/>
              <a:cs typeface="Calibri" charset="0"/>
            </a:rPr>
            <a:t>AYUDA</a:t>
          </a:r>
        </a:p>
      </xdr:txBody>
    </xdr:sp>
    <xdr:clientData/>
  </xdr:twoCellAnchor>
  <xdr:twoCellAnchor>
    <xdr:from>
      <xdr:col>1</xdr:col>
      <xdr:colOff>1512094</xdr:colOff>
      <xdr:row>0</xdr:row>
      <xdr:rowOff>111805</xdr:rowOff>
    </xdr:from>
    <xdr:to>
      <xdr:col>2</xdr:col>
      <xdr:colOff>1940719</xdr:colOff>
      <xdr:row>0</xdr:row>
      <xdr:rowOff>442005</xdr:rowOff>
    </xdr:to>
    <xdr:sp macro="" textlink="">
      <xdr:nvSpPr>
        <xdr:cNvPr id="5" name="TextBox 3"/>
        <xdr:cNvSpPr txBox="1"/>
      </xdr:nvSpPr>
      <xdr:spPr>
        <a:xfrm>
          <a:off x="1881188" y="111805"/>
          <a:ext cx="5953125"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i="0">
              <a:solidFill>
                <a:schemeClr val="bg1"/>
              </a:solidFill>
              <a:latin typeface="Calibri Light" charset="0"/>
              <a:ea typeface="Calibri Light" charset="0"/>
              <a:cs typeface="Calibri Light" charset="0"/>
            </a:rPr>
            <a:t>Cálculo de Finiquito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0</xdr:row>
      <xdr:rowOff>145369</xdr:rowOff>
    </xdr:from>
    <xdr:to>
      <xdr:col>3</xdr:col>
      <xdr:colOff>142875</xdr:colOff>
      <xdr:row>0</xdr:row>
      <xdr:rowOff>462869</xdr:rowOff>
    </xdr:to>
    <xdr:sp macro="" textlink="">
      <xdr:nvSpPr>
        <xdr:cNvPr id="16" name="TextBox 1"/>
        <xdr:cNvSpPr txBox="1"/>
      </xdr:nvSpPr>
      <xdr:spPr>
        <a:xfrm>
          <a:off x="257175" y="145369"/>
          <a:ext cx="1704975"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i="0">
              <a:solidFill>
                <a:schemeClr val="bg1"/>
              </a:solidFill>
              <a:latin typeface="Trebuchet MS" panose="020B0603020202020204" pitchFamily="34" charset="0"/>
              <a:ea typeface="Arial" charset="0"/>
              <a:cs typeface="Aharoni" panose="02010803020104030203" pitchFamily="2" charset="-79"/>
            </a:rPr>
            <a:t>PlanillaExcel.com</a:t>
          </a:r>
        </a:p>
      </xdr:txBody>
    </xdr:sp>
    <xdr:clientData/>
  </xdr:twoCellAnchor>
  <xdr:twoCellAnchor>
    <xdr:from>
      <xdr:col>7</xdr:col>
      <xdr:colOff>273958</xdr:colOff>
      <xdr:row>0</xdr:row>
      <xdr:rowOff>114300</xdr:rowOff>
    </xdr:from>
    <xdr:to>
      <xdr:col>8</xdr:col>
      <xdr:colOff>450056</xdr:colOff>
      <xdr:row>0</xdr:row>
      <xdr:rowOff>512989</xdr:rowOff>
    </xdr:to>
    <xdr:sp macro="" textlink="">
      <xdr:nvSpPr>
        <xdr:cNvPr id="17" name="TextBox 2">
          <a:hlinkClick xmlns:r="http://schemas.openxmlformats.org/officeDocument/2006/relationships" r:id="rId1"/>
        </xdr:cNvPr>
        <xdr:cNvSpPr txBox="1"/>
      </xdr:nvSpPr>
      <xdr:spPr>
        <a:xfrm>
          <a:off x="6360433" y="114300"/>
          <a:ext cx="1014298" cy="398689"/>
        </a:xfrm>
        <a:prstGeom prst="roundRect">
          <a:avLst/>
        </a:prstGeom>
        <a:noFill/>
        <a:ln w="9525" cmpd="sng">
          <a:solidFill>
            <a:schemeClr val="bg1">
              <a:alpha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a:solidFill>
                <a:schemeClr val="bg1"/>
              </a:solidFill>
              <a:latin typeface="Calibri" charset="0"/>
              <a:ea typeface="Calibri" charset="0"/>
              <a:cs typeface="Calibri" charset="0"/>
            </a:rPr>
            <a:t>?</a:t>
          </a:r>
          <a:r>
            <a:rPr lang="en-US" sz="1200" b="0" i="0">
              <a:solidFill>
                <a:schemeClr val="bg1"/>
              </a:solidFill>
              <a:latin typeface="Calibri" charset="0"/>
              <a:ea typeface="Calibri" charset="0"/>
              <a:cs typeface="Calibri" charset="0"/>
            </a:rPr>
            <a:t>  </a:t>
          </a:r>
          <a:r>
            <a:rPr lang="en-US" sz="1100" b="0" i="0">
              <a:solidFill>
                <a:schemeClr val="bg1"/>
              </a:solidFill>
              <a:latin typeface="Calibri" charset="0"/>
              <a:ea typeface="Calibri" charset="0"/>
              <a:cs typeface="Calibri" charset="0"/>
            </a:rPr>
            <a:t>AYUDA</a:t>
          </a:r>
        </a:p>
      </xdr:txBody>
    </xdr:sp>
    <xdr:clientData/>
  </xdr:twoCellAnchor>
  <xdr:twoCellAnchor>
    <xdr:from>
      <xdr:col>1</xdr:col>
      <xdr:colOff>683419</xdr:colOff>
      <xdr:row>0</xdr:row>
      <xdr:rowOff>141401</xdr:rowOff>
    </xdr:from>
    <xdr:to>
      <xdr:col>7</xdr:col>
      <xdr:colOff>769144</xdr:colOff>
      <xdr:row>0</xdr:row>
      <xdr:rowOff>471601</xdr:rowOff>
    </xdr:to>
    <xdr:sp macro="" textlink="">
      <xdr:nvSpPr>
        <xdr:cNvPr id="18" name="TextBox 3"/>
        <xdr:cNvSpPr txBox="1"/>
      </xdr:nvSpPr>
      <xdr:spPr>
        <a:xfrm>
          <a:off x="902494" y="141401"/>
          <a:ext cx="5953125"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i="0">
              <a:solidFill>
                <a:schemeClr val="bg1"/>
              </a:solidFill>
              <a:latin typeface="Calibri Light" charset="0"/>
              <a:ea typeface="Calibri Light" charset="0"/>
              <a:cs typeface="Calibri Light" charset="0"/>
            </a:rPr>
            <a:t>Cálculo Feriado</a:t>
          </a:r>
          <a:r>
            <a:rPr lang="en-US" sz="2000" b="0" i="0" baseline="0">
              <a:solidFill>
                <a:schemeClr val="bg1"/>
              </a:solidFill>
              <a:latin typeface="Calibri Light" charset="0"/>
              <a:ea typeface="Calibri Light" charset="0"/>
              <a:cs typeface="Calibri Light" charset="0"/>
            </a:rPr>
            <a:t> Proporcional</a:t>
          </a:r>
          <a:endParaRPr lang="en-US" sz="2000" b="0" i="0">
            <a:solidFill>
              <a:schemeClr val="bg1"/>
            </a:solidFill>
            <a:latin typeface="Calibri Light" charset="0"/>
            <a:ea typeface="Calibri Light" charset="0"/>
            <a:cs typeface="Calibri Light"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333375</xdr:colOff>
      <xdr:row>0</xdr:row>
      <xdr:rowOff>152400</xdr:rowOff>
    </xdr:from>
    <xdr:to>
      <xdr:col>4</xdr:col>
      <xdr:colOff>314325</xdr:colOff>
      <xdr:row>0</xdr:row>
      <xdr:rowOff>469900</xdr:rowOff>
    </xdr:to>
    <xdr:sp macro="" textlink="">
      <xdr:nvSpPr>
        <xdr:cNvPr id="2" name="TextBox 1"/>
        <xdr:cNvSpPr txBox="1"/>
      </xdr:nvSpPr>
      <xdr:spPr>
        <a:xfrm>
          <a:off x="333375" y="152400"/>
          <a:ext cx="2028825"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i="0">
              <a:solidFill>
                <a:schemeClr val="bg1"/>
              </a:solidFill>
              <a:latin typeface="Trebuchet MS" panose="020B0603020202020204" pitchFamily="34" charset="0"/>
              <a:ea typeface="Arial" charset="0"/>
              <a:cs typeface="Aharoni" panose="02010803020104030203" pitchFamily="2" charset="-79"/>
            </a:rPr>
            <a:t>PlanillaExcel.com</a:t>
          </a:r>
        </a:p>
      </xdr:txBody>
    </xdr:sp>
    <xdr:clientData/>
  </xdr:twoCellAnchor>
  <xdr:twoCellAnchor>
    <xdr:from>
      <xdr:col>7</xdr:col>
      <xdr:colOff>285750</xdr:colOff>
      <xdr:row>0</xdr:row>
      <xdr:rowOff>177800</xdr:rowOff>
    </xdr:from>
    <xdr:to>
      <xdr:col>8</xdr:col>
      <xdr:colOff>656359</xdr:colOff>
      <xdr:row>0</xdr:row>
      <xdr:rowOff>444500</xdr:rowOff>
    </xdr:to>
    <xdr:sp macro="" textlink="">
      <xdr:nvSpPr>
        <xdr:cNvPr id="3" name="TextBox 2">
          <a:hlinkClick xmlns:r="http://schemas.openxmlformats.org/officeDocument/2006/relationships" r:id="rId1"/>
        </xdr:cNvPr>
        <xdr:cNvSpPr txBox="1"/>
      </xdr:nvSpPr>
      <xdr:spPr>
        <a:xfrm>
          <a:off x="5610225" y="177800"/>
          <a:ext cx="1132609" cy="266700"/>
        </a:xfrm>
        <a:prstGeom prst="roundRect">
          <a:avLst/>
        </a:prstGeom>
        <a:noFill/>
        <a:ln w="9525" cmpd="sng">
          <a:solidFill>
            <a:schemeClr val="bg1">
              <a:alpha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a:solidFill>
                <a:schemeClr val="bg1"/>
              </a:solidFill>
              <a:latin typeface="Calibri" charset="0"/>
              <a:ea typeface="Calibri" charset="0"/>
              <a:cs typeface="Calibri" charset="0"/>
            </a:rPr>
            <a:t>?</a:t>
          </a:r>
          <a:r>
            <a:rPr lang="en-US" sz="1200" b="0" i="0">
              <a:solidFill>
                <a:schemeClr val="bg1"/>
              </a:solidFill>
              <a:latin typeface="Calibri" charset="0"/>
              <a:ea typeface="Calibri" charset="0"/>
              <a:cs typeface="Calibri" charset="0"/>
            </a:rPr>
            <a:t>  </a:t>
          </a:r>
          <a:r>
            <a:rPr lang="en-US" sz="1100" b="0" i="0">
              <a:solidFill>
                <a:schemeClr val="bg1"/>
              </a:solidFill>
              <a:latin typeface="Calibri" charset="0"/>
              <a:ea typeface="Calibri" charset="0"/>
              <a:cs typeface="Calibri" charset="0"/>
            </a:rPr>
            <a:t>AYUDA</a:t>
          </a:r>
        </a:p>
      </xdr:txBody>
    </xdr:sp>
    <xdr:clientData/>
  </xdr:twoCellAnchor>
  <xdr:twoCellAnchor>
    <xdr:from>
      <xdr:col>3</xdr:col>
      <xdr:colOff>390525</xdr:colOff>
      <xdr:row>0</xdr:row>
      <xdr:rowOff>146050</xdr:rowOff>
    </xdr:from>
    <xdr:to>
      <xdr:col>7</xdr:col>
      <xdr:colOff>571500</xdr:colOff>
      <xdr:row>0</xdr:row>
      <xdr:rowOff>476250</xdr:rowOff>
    </xdr:to>
    <xdr:sp macro="" textlink="">
      <xdr:nvSpPr>
        <xdr:cNvPr id="4" name="TextBox 3"/>
        <xdr:cNvSpPr txBox="1"/>
      </xdr:nvSpPr>
      <xdr:spPr>
        <a:xfrm>
          <a:off x="1676400" y="146050"/>
          <a:ext cx="4219575"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i="0">
              <a:solidFill>
                <a:schemeClr val="bg1"/>
              </a:solidFill>
              <a:latin typeface="Calibri Light" charset="0"/>
              <a:ea typeface="Calibri Light" charset="0"/>
              <a:cs typeface="Calibri Light" charset="0"/>
            </a:rPr>
            <a:t>Cálculo de Finiquito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0"/>
  </sheetPr>
  <dimension ref="B1:M75"/>
  <sheetViews>
    <sheetView showGridLines="0" tabSelected="1" zoomScaleNormal="100" workbookViewId="0">
      <selection activeCell="N24" sqref="N24"/>
    </sheetView>
  </sheetViews>
  <sheetFormatPr baseColWidth="10" defaultRowHeight="15"/>
  <cols>
    <col min="1" max="1" width="7.5703125" customWidth="1"/>
    <col min="2" max="2" width="0.28515625" customWidth="1"/>
    <col min="6" max="6" width="26.28515625" customWidth="1"/>
    <col min="9" max="9" width="15.85546875" customWidth="1"/>
    <col min="10" max="10" width="0.28515625" customWidth="1"/>
  </cols>
  <sheetData>
    <row r="1" spans="2:13" ht="48" customHeight="1">
      <c r="B1" s="12"/>
      <c r="C1" s="13"/>
      <c r="D1" s="13"/>
      <c r="E1" s="13"/>
      <c r="F1" s="12"/>
      <c r="G1" s="12"/>
      <c r="H1" s="12"/>
      <c r="I1" s="12"/>
      <c r="J1" s="15"/>
      <c r="K1" s="14"/>
      <c r="L1" s="14"/>
      <c r="M1" s="14"/>
    </row>
    <row r="2" spans="2:13" s="14" customFormat="1" ht="15.75" customHeight="1">
      <c r="B2" s="15"/>
      <c r="F2" s="15"/>
      <c r="J2" s="15"/>
    </row>
    <row r="3" spans="2:13" ht="1.5" customHeight="1">
      <c r="B3" s="13"/>
      <c r="C3" s="13"/>
      <c r="D3" s="13"/>
      <c r="E3" s="13"/>
      <c r="F3" s="13"/>
      <c r="G3" s="13"/>
      <c r="H3" s="13"/>
      <c r="I3" s="13"/>
      <c r="J3" s="13"/>
    </row>
    <row r="4" spans="2:13">
      <c r="B4" s="13"/>
      <c r="C4" s="105" t="s">
        <v>48</v>
      </c>
      <c r="D4" s="105"/>
      <c r="E4" s="105"/>
      <c r="F4" s="105"/>
      <c r="G4" s="105"/>
      <c r="H4" s="105"/>
      <c r="I4" s="105"/>
      <c r="J4" s="13"/>
    </row>
    <row r="5" spans="2:13" ht="6" hidden="1" customHeight="1">
      <c r="B5" s="13"/>
      <c r="C5" s="75"/>
      <c r="D5" s="75"/>
      <c r="E5" s="75"/>
      <c r="F5" s="75"/>
      <c r="G5" s="75"/>
      <c r="H5" s="75"/>
      <c r="I5" s="75"/>
      <c r="J5" s="13"/>
    </row>
    <row r="6" spans="2:13">
      <c r="B6" s="13"/>
      <c r="C6" s="76" t="s">
        <v>91</v>
      </c>
      <c r="J6" s="13"/>
    </row>
    <row r="7" spans="2:13" ht="14.25" customHeight="1">
      <c r="B7" s="13"/>
      <c r="C7" t="s">
        <v>92</v>
      </c>
      <c r="J7" s="13"/>
    </row>
    <row r="8" spans="2:13">
      <c r="B8" s="13"/>
      <c r="C8" t="s">
        <v>107</v>
      </c>
      <c r="J8" s="13"/>
    </row>
    <row r="9" spans="2:13" ht="14.25" customHeight="1">
      <c r="B9" s="13"/>
      <c r="C9" t="s">
        <v>110</v>
      </c>
      <c r="J9" s="13"/>
    </row>
    <row r="10" spans="2:13">
      <c r="B10" s="13"/>
      <c r="C10" s="102" t="s">
        <v>109</v>
      </c>
      <c r="J10" s="13"/>
    </row>
    <row r="11" spans="2:13">
      <c r="B11" s="13"/>
      <c r="C11" t="s">
        <v>111</v>
      </c>
      <c r="J11" s="13"/>
    </row>
    <row r="12" spans="2:13">
      <c r="B12" s="13"/>
      <c r="C12" t="s">
        <v>112</v>
      </c>
      <c r="J12" s="13"/>
    </row>
    <row r="13" spans="2:13">
      <c r="B13" s="13"/>
      <c r="C13" t="s">
        <v>113</v>
      </c>
      <c r="J13" s="13"/>
    </row>
    <row r="14" spans="2:13">
      <c r="B14" s="13"/>
      <c r="C14" t="s">
        <v>114</v>
      </c>
      <c r="J14" s="13"/>
    </row>
    <row r="15" spans="2:13">
      <c r="B15" s="13"/>
      <c r="C15" s="102" t="s">
        <v>115</v>
      </c>
      <c r="J15" s="13"/>
    </row>
    <row r="16" spans="2:13">
      <c r="B16" s="13"/>
      <c r="C16" t="s">
        <v>116</v>
      </c>
      <c r="J16" s="13"/>
    </row>
    <row r="17" spans="2:10">
      <c r="B17" s="13"/>
      <c r="C17" t="s">
        <v>117</v>
      </c>
      <c r="J17" s="13"/>
    </row>
    <row r="18" spans="2:10">
      <c r="B18" s="13"/>
      <c r="C18" t="s">
        <v>118</v>
      </c>
      <c r="J18" s="13"/>
    </row>
    <row r="19" spans="2:10">
      <c r="B19" s="13"/>
      <c r="C19" s="102" t="s">
        <v>119</v>
      </c>
      <c r="J19" s="13"/>
    </row>
    <row r="20" spans="2:10">
      <c r="B20" s="13"/>
      <c r="C20" t="s">
        <v>120</v>
      </c>
      <c r="J20" s="13"/>
    </row>
    <row r="21" spans="2:10">
      <c r="B21" s="13"/>
      <c r="C21" t="s">
        <v>121</v>
      </c>
      <c r="J21" s="13"/>
    </row>
    <row r="22" spans="2:10" ht="18" customHeight="1">
      <c r="B22" s="13"/>
      <c r="C22" t="s">
        <v>152</v>
      </c>
      <c r="J22" s="13"/>
    </row>
    <row r="23" spans="2:10" ht="18" customHeight="1">
      <c r="B23" s="13"/>
      <c r="C23" s="102" t="s">
        <v>146</v>
      </c>
      <c r="J23" s="13"/>
    </row>
    <row r="24" spans="2:10" ht="18" customHeight="1">
      <c r="B24" s="13"/>
      <c r="C24" s="155" t="s">
        <v>155</v>
      </c>
      <c r="J24" s="13"/>
    </row>
    <row r="25" spans="2:10" ht="18" customHeight="1">
      <c r="B25" s="13"/>
      <c r="C25" t="s">
        <v>147</v>
      </c>
      <c r="J25" s="13"/>
    </row>
    <row r="26" spans="2:10" ht="18" customHeight="1">
      <c r="B26" s="13"/>
      <c r="C26" t="s">
        <v>148</v>
      </c>
      <c r="J26" s="13"/>
    </row>
    <row r="27" spans="2:10" ht="18" customHeight="1">
      <c r="B27" s="13"/>
      <c r="C27" t="s">
        <v>149</v>
      </c>
      <c r="J27" s="13"/>
    </row>
    <row r="28" spans="2:10" ht="18" customHeight="1">
      <c r="B28" s="13"/>
      <c r="C28" t="s">
        <v>150</v>
      </c>
      <c r="J28" s="13"/>
    </row>
    <row r="29" spans="2:10" ht="18" customHeight="1">
      <c r="B29" s="13"/>
      <c r="C29" s="154" t="s">
        <v>154</v>
      </c>
      <c r="D29" s="154"/>
      <c r="E29" s="154"/>
      <c r="F29" s="154"/>
      <c r="G29" s="154"/>
      <c r="H29" s="154"/>
      <c r="I29" s="154"/>
      <c r="J29" s="13"/>
    </row>
    <row r="30" spans="2:10" ht="18" customHeight="1">
      <c r="B30" s="13"/>
      <c r="J30" s="13"/>
    </row>
    <row r="31" spans="2:10">
      <c r="B31" s="13"/>
      <c r="C31" s="76" t="s">
        <v>89</v>
      </c>
      <c r="J31" s="13"/>
    </row>
    <row r="32" spans="2:10">
      <c r="B32" s="13"/>
      <c r="C32" s="73" t="s">
        <v>90</v>
      </c>
      <c r="J32" s="13"/>
    </row>
    <row r="33" spans="2:10">
      <c r="B33" s="13"/>
      <c r="C33" t="s">
        <v>151</v>
      </c>
      <c r="J33" s="13"/>
    </row>
    <row r="34" spans="2:10">
      <c r="B34" s="13"/>
      <c r="J34" s="13"/>
    </row>
    <row r="35" spans="2:10">
      <c r="B35" s="13"/>
      <c r="C35" s="76" t="s">
        <v>40</v>
      </c>
      <c r="J35" s="13"/>
    </row>
    <row r="36" spans="2:10">
      <c r="B36" s="13"/>
      <c r="C36" s="72" t="s">
        <v>62</v>
      </c>
      <c r="J36" s="13"/>
    </row>
    <row r="37" spans="2:10">
      <c r="B37" s="13"/>
      <c r="C37" t="s">
        <v>87</v>
      </c>
      <c r="J37" s="13"/>
    </row>
    <row r="38" spans="2:10">
      <c r="B38" s="13"/>
      <c r="C38" t="s">
        <v>68</v>
      </c>
      <c r="J38" s="13"/>
    </row>
    <row r="39" spans="2:10">
      <c r="B39" s="13"/>
      <c r="C39" s="73" t="s">
        <v>65</v>
      </c>
      <c r="J39" s="13"/>
    </row>
    <row r="40" spans="2:10">
      <c r="B40" s="13"/>
      <c r="C40" s="73" t="s">
        <v>64</v>
      </c>
      <c r="J40" s="13"/>
    </row>
    <row r="41" spans="2:10">
      <c r="B41" s="13"/>
      <c r="C41" s="73" t="s">
        <v>66</v>
      </c>
      <c r="J41" s="13"/>
    </row>
    <row r="42" spans="2:10">
      <c r="B42" s="13"/>
      <c r="C42" s="73" t="s">
        <v>67</v>
      </c>
      <c r="J42" s="13"/>
    </row>
    <row r="43" spans="2:10">
      <c r="B43" s="13"/>
      <c r="C43" s="74" t="s">
        <v>73</v>
      </c>
      <c r="J43" s="13"/>
    </row>
    <row r="44" spans="2:10">
      <c r="B44" s="13"/>
      <c r="C44" s="70" t="s">
        <v>74</v>
      </c>
      <c r="J44" s="13"/>
    </row>
    <row r="45" spans="2:10">
      <c r="B45" s="13"/>
      <c r="C45" s="70"/>
      <c r="D45" t="s">
        <v>69</v>
      </c>
      <c r="J45" s="13"/>
    </row>
    <row r="46" spans="2:10">
      <c r="B46" s="13"/>
      <c r="C46" t="s">
        <v>70</v>
      </c>
      <c r="J46" s="13"/>
    </row>
    <row r="47" spans="2:10">
      <c r="B47" s="13"/>
      <c r="D47" t="s">
        <v>71</v>
      </c>
      <c r="J47" s="13"/>
    </row>
    <row r="48" spans="2:10">
      <c r="B48" s="13"/>
      <c r="C48" t="s">
        <v>72</v>
      </c>
      <c r="J48" s="13"/>
    </row>
    <row r="49" spans="2:10">
      <c r="B49" s="13"/>
      <c r="J49" s="13"/>
    </row>
    <row r="50" spans="2:10">
      <c r="B50" s="13"/>
      <c r="C50" s="77" t="s">
        <v>75</v>
      </c>
      <c r="D50" s="77"/>
      <c r="J50" s="13"/>
    </row>
    <row r="51" spans="2:10">
      <c r="B51" s="13"/>
      <c r="C51" t="s">
        <v>76</v>
      </c>
      <c r="J51" s="13"/>
    </row>
    <row r="52" spans="2:10">
      <c r="B52" s="13"/>
      <c r="C52" t="s">
        <v>77</v>
      </c>
      <c r="J52" s="13"/>
    </row>
    <row r="53" spans="2:10">
      <c r="B53" s="13"/>
      <c r="C53" t="s">
        <v>78</v>
      </c>
      <c r="J53" s="13"/>
    </row>
    <row r="54" spans="2:10">
      <c r="B54" s="13"/>
      <c r="C54" t="s">
        <v>79</v>
      </c>
      <c r="J54" s="13"/>
    </row>
    <row r="55" spans="2:10">
      <c r="B55" s="13"/>
      <c r="C55" t="s">
        <v>80</v>
      </c>
      <c r="J55" s="13"/>
    </row>
    <row r="56" spans="2:10">
      <c r="B56" s="13"/>
      <c r="C56" t="s">
        <v>83</v>
      </c>
      <c r="J56" s="13"/>
    </row>
    <row r="57" spans="2:10">
      <c r="B57" s="13"/>
      <c r="C57" t="s">
        <v>81</v>
      </c>
      <c r="J57" s="13"/>
    </row>
    <row r="58" spans="2:10">
      <c r="B58" s="13"/>
      <c r="C58" t="s">
        <v>82</v>
      </c>
      <c r="J58" s="13"/>
    </row>
    <row r="59" spans="2:10">
      <c r="B59" s="13"/>
      <c r="J59" s="13"/>
    </row>
    <row r="60" spans="2:10">
      <c r="B60" s="13"/>
      <c r="C60" s="104" t="s">
        <v>84</v>
      </c>
      <c r="D60" s="104"/>
      <c r="J60" s="13"/>
    </row>
    <row r="61" spans="2:10">
      <c r="B61" s="13"/>
      <c r="C61" s="71" t="s">
        <v>85</v>
      </c>
      <c r="J61" s="13"/>
    </row>
    <row r="62" spans="2:10">
      <c r="B62" s="13"/>
      <c r="C62" s="71" t="s">
        <v>86</v>
      </c>
      <c r="J62" s="13"/>
    </row>
    <row r="63" spans="2:10">
      <c r="B63" s="13"/>
      <c r="J63" s="13"/>
    </row>
    <row r="64" spans="2:10">
      <c r="B64" s="13"/>
      <c r="C64" s="103" t="s">
        <v>88</v>
      </c>
      <c r="D64" s="103"/>
      <c r="J64" s="13"/>
    </row>
    <row r="65" spans="2:10">
      <c r="B65" s="13"/>
      <c r="C65" t="s">
        <v>99</v>
      </c>
      <c r="J65" s="13"/>
    </row>
    <row r="66" spans="2:10">
      <c r="B66" s="13"/>
      <c r="C66" t="s">
        <v>100</v>
      </c>
      <c r="J66" s="13"/>
    </row>
    <row r="67" spans="2:10">
      <c r="B67" s="13"/>
      <c r="C67" t="s">
        <v>101</v>
      </c>
      <c r="J67" s="13"/>
    </row>
    <row r="68" spans="2:10">
      <c r="B68" s="13"/>
      <c r="C68" t="s">
        <v>102</v>
      </c>
      <c r="J68" s="13"/>
    </row>
    <row r="69" spans="2:10">
      <c r="B69" s="13"/>
      <c r="C69" t="s">
        <v>105</v>
      </c>
      <c r="J69" s="13"/>
    </row>
    <row r="70" spans="2:10">
      <c r="B70" s="13"/>
      <c r="C70" t="s">
        <v>98</v>
      </c>
      <c r="J70" s="13"/>
    </row>
    <row r="71" spans="2:10">
      <c r="B71" s="13"/>
      <c r="C71" t="s">
        <v>103</v>
      </c>
      <c r="J71" s="13"/>
    </row>
    <row r="72" spans="2:10">
      <c r="B72" s="13"/>
      <c r="C72" t="s">
        <v>153</v>
      </c>
      <c r="J72" s="13"/>
    </row>
    <row r="73" spans="2:10">
      <c r="B73" s="13"/>
      <c r="C73" t="s">
        <v>104</v>
      </c>
      <c r="J73" s="13"/>
    </row>
    <row r="74" spans="2:10">
      <c r="B74" s="13"/>
      <c r="C74" s="71"/>
      <c r="J74" s="13"/>
    </row>
    <row r="75" spans="2:10" ht="1.5" customHeight="1">
      <c r="B75" s="13"/>
      <c r="C75" s="13"/>
      <c r="D75" s="13"/>
      <c r="E75" s="13"/>
      <c r="F75" s="13"/>
      <c r="G75" s="13"/>
      <c r="H75" s="13"/>
      <c r="I75" s="13"/>
      <c r="J75" s="13"/>
    </row>
  </sheetData>
  <mergeCells count="4">
    <mergeCell ref="C64:D64"/>
    <mergeCell ref="C60:D60"/>
    <mergeCell ref="C4:I4"/>
    <mergeCell ref="C29:I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sheetPr>
  <dimension ref="B1:L103"/>
  <sheetViews>
    <sheetView showGridLines="0" zoomScaleNormal="100" workbookViewId="0">
      <selection activeCell="C16" sqref="C16"/>
    </sheetView>
  </sheetViews>
  <sheetFormatPr baseColWidth="10" defaultColWidth="13.5703125" defaultRowHeight="24" customHeight="1"/>
  <cols>
    <col min="1" max="1" width="5.5703125" style="1" customWidth="1"/>
    <col min="2" max="2" width="82.85546875" style="1" bestFit="1" customWidth="1"/>
    <col min="3" max="3" width="52" style="1" customWidth="1"/>
    <col min="4" max="4" width="22.5703125" style="1" customWidth="1"/>
    <col min="5" max="5" width="36.42578125" style="1" customWidth="1"/>
    <col min="6" max="6" width="22.42578125" style="16" customWidth="1"/>
    <col min="7" max="12" width="13.5703125" style="16"/>
    <col min="13" max="16384" width="13.5703125" style="1"/>
  </cols>
  <sheetData>
    <row r="1" spans="2:12" customFormat="1" ht="48" customHeight="1">
      <c r="B1" s="12"/>
      <c r="C1" s="13"/>
      <c r="D1" s="14"/>
      <c r="E1" s="14"/>
      <c r="F1" s="14"/>
      <c r="G1" s="14"/>
      <c r="H1" s="14"/>
      <c r="I1" s="15"/>
      <c r="J1" s="14"/>
      <c r="K1" s="14"/>
      <c r="L1" s="14"/>
    </row>
    <row r="3" spans="2:12" ht="17.25" customHeight="1">
      <c r="B3" s="82" t="s">
        <v>24</v>
      </c>
      <c r="C3" s="19"/>
      <c r="D3" s="24" t="s">
        <v>25</v>
      </c>
      <c r="E3" s="96"/>
    </row>
    <row r="4" spans="2:12" ht="13.5" customHeight="1">
      <c r="B4" s="83" t="s">
        <v>23</v>
      </c>
      <c r="D4" s="9" t="s">
        <v>23</v>
      </c>
      <c r="E4" s="97"/>
    </row>
    <row r="5" spans="2:12" ht="15.75" customHeight="1">
      <c r="B5" s="83" t="s">
        <v>22</v>
      </c>
      <c r="C5" s="8"/>
      <c r="D5" s="9" t="s">
        <v>22</v>
      </c>
      <c r="E5" s="20"/>
    </row>
    <row r="6" spans="2:12" ht="15.75" customHeight="1">
      <c r="B6" s="83" t="s">
        <v>21</v>
      </c>
      <c r="C6" s="8"/>
      <c r="D6" s="11"/>
      <c r="E6" s="20"/>
    </row>
    <row r="7" spans="2:12" ht="15.75" customHeight="1">
      <c r="B7" s="84" t="s">
        <v>20</v>
      </c>
      <c r="C7" s="21"/>
      <c r="D7" s="22"/>
      <c r="E7" s="23"/>
    </row>
    <row r="8" spans="2:12" ht="15" customHeight="1">
      <c r="C8" s="114"/>
      <c r="D8" s="114"/>
      <c r="E8" s="114"/>
    </row>
    <row r="9" spans="2:12" ht="18">
      <c r="B9" s="108" t="s">
        <v>63</v>
      </c>
      <c r="C9" s="108"/>
      <c r="D9" s="108"/>
      <c r="E9" s="99"/>
    </row>
    <row r="10" spans="2:12" s="26" customFormat="1" ht="24" customHeight="1">
      <c r="B10" s="107" t="s">
        <v>26</v>
      </c>
      <c r="C10" s="107"/>
      <c r="D10" s="107"/>
      <c r="E10" s="98"/>
      <c r="F10" s="25"/>
      <c r="G10" s="25"/>
      <c r="H10" s="25"/>
      <c r="I10" s="25"/>
      <c r="J10" s="25"/>
      <c r="K10" s="25"/>
      <c r="L10" s="25"/>
    </row>
    <row r="11" spans="2:12" ht="27.75" customHeight="1">
      <c r="B11" s="95" t="s">
        <v>30</v>
      </c>
      <c r="C11" s="100" t="s">
        <v>17</v>
      </c>
      <c r="D11" s="94"/>
      <c r="E11" s="94"/>
    </row>
    <row r="12" spans="2:12" ht="4.5" customHeight="1">
      <c r="B12" s="50"/>
      <c r="C12" s="80"/>
      <c r="D12" s="80"/>
      <c r="E12" s="80"/>
    </row>
    <row r="13" spans="2:12" ht="12.75" customHeight="1">
      <c r="B13" s="50"/>
      <c r="C13" s="80"/>
      <c r="D13" s="80"/>
      <c r="E13" s="80"/>
    </row>
    <row r="14" spans="2:12" ht="20.25" customHeight="1">
      <c r="B14" s="106" t="s">
        <v>108</v>
      </c>
      <c r="C14" s="106"/>
      <c r="D14" s="80"/>
    </row>
    <row r="15" spans="2:12" s="2" customFormat="1" ht="24" customHeight="1">
      <c r="B15" s="49" t="s">
        <v>31</v>
      </c>
      <c r="C15" s="87">
        <v>41640</v>
      </c>
      <c r="F15" s="17"/>
      <c r="G15" s="17"/>
      <c r="H15" s="17"/>
      <c r="I15" s="17"/>
      <c r="J15" s="17"/>
      <c r="K15" s="17"/>
      <c r="L15" s="17"/>
    </row>
    <row r="16" spans="2:12" ht="24" customHeight="1">
      <c r="B16" s="81" t="s">
        <v>32</v>
      </c>
      <c r="C16" s="36">
        <v>42975</v>
      </c>
    </row>
    <row r="17" spans="2:12" s="2" customFormat="1" ht="24" customHeight="1">
      <c r="B17" s="85" t="s">
        <v>39</v>
      </c>
      <c r="C17" s="38">
        <f>IF(AND(C15="",C16=""),"",C16-C15+1)</f>
        <v>1336</v>
      </c>
      <c r="F17" s="17"/>
      <c r="G17" s="17"/>
      <c r="H17" s="17"/>
      <c r="I17" s="17"/>
      <c r="J17" s="17"/>
      <c r="K17" s="17"/>
      <c r="L17" s="17"/>
    </row>
    <row r="18" spans="2:12" ht="24" customHeight="1">
      <c r="B18" s="85" t="s">
        <v>47</v>
      </c>
      <c r="C18" s="38">
        <f>IFERROR(C17/360,"")</f>
        <v>3.7111111111111112</v>
      </c>
    </row>
    <row r="19" spans="2:12" ht="24" customHeight="1">
      <c r="B19" s="47" t="s">
        <v>0</v>
      </c>
      <c r="C19" s="38">
        <f>IFERROR(IF(ROUND((C18),0)&gt;=11,11,IF(C18&lt;1.599,1,ROUND((C18),0))),"")</f>
        <v>4</v>
      </c>
      <c r="D19" s="78" t="str">
        <f>IF(AND(C18&gt;11,C18&lt;&gt;""),"El tope de finiquito son 11 años","")</f>
        <v/>
      </c>
    </row>
    <row r="20" spans="2:12" ht="24" customHeight="1">
      <c r="B20" s="2"/>
      <c r="D20" s="4"/>
    </row>
    <row r="21" spans="2:12" s="2" customFormat="1" ht="24" customHeight="1">
      <c r="B21" s="86" t="s">
        <v>49</v>
      </c>
      <c r="C21" s="68">
        <f>IFERROR(15*$C$19,"")</f>
        <v>60</v>
      </c>
      <c r="D21" s="62" t="str">
        <f>IF(AND(C30&lt;270000,C30&lt;&gt;0),"No cumple con el mínimo estipulado","")</f>
        <v/>
      </c>
      <c r="F21" s="17"/>
      <c r="G21" s="17"/>
      <c r="H21" s="17"/>
      <c r="I21" s="17"/>
      <c r="J21" s="17"/>
      <c r="K21" s="17"/>
      <c r="L21" s="17"/>
    </row>
    <row r="22" spans="2:12" ht="24" customHeight="1">
      <c r="B22" s="86" t="s">
        <v>59</v>
      </c>
      <c r="C22" s="28">
        <v>14</v>
      </c>
    </row>
    <row r="23" spans="2:12" ht="24" customHeight="1">
      <c r="B23" s="86" t="s">
        <v>36</v>
      </c>
      <c r="C23" s="68">
        <f>IFERROR(C21-C22,"")</f>
        <v>46</v>
      </c>
      <c r="D23" s="4"/>
    </row>
    <row r="24" spans="2:12" ht="24" customHeight="1">
      <c r="B24" s="88" t="s">
        <v>93</v>
      </c>
      <c r="C24" s="61">
        <v>4</v>
      </c>
      <c r="D24" s="4"/>
    </row>
    <row r="25" spans="2:12" ht="24" customHeight="1">
      <c r="C25" s="26"/>
      <c r="D25" s="4"/>
    </row>
    <row r="26" spans="2:12" ht="24" customHeight="1">
      <c r="B26" s="86" t="s">
        <v>37</v>
      </c>
      <c r="C26" s="69">
        <f>IFERROR(C23+C24,"")</f>
        <v>50</v>
      </c>
      <c r="D26" s="4"/>
    </row>
    <row r="27" spans="2:12" ht="24" customHeight="1">
      <c r="B27" s="88" t="s">
        <v>38</v>
      </c>
      <c r="C27" s="67">
        <f>IFERROR(ROUND(C39*C26,0),"")</f>
        <v>852058</v>
      </c>
      <c r="D27" s="4"/>
    </row>
    <row r="28" spans="2:12" ht="24" customHeight="1">
      <c r="D28" s="4"/>
    </row>
    <row r="29" spans="2:12" ht="17.25" customHeight="1">
      <c r="B29" s="106" t="s">
        <v>106</v>
      </c>
      <c r="C29" s="106"/>
      <c r="D29" s="4"/>
    </row>
    <row r="30" spans="2:12" ht="24" customHeight="1">
      <c r="B30" s="48" t="s">
        <v>28</v>
      </c>
      <c r="C30" s="30">
        <v>364000</v>
      </c>
      <c r="D30" s="5"/>
    </row>
    <row r="31" spans="2:12" s="16" customFormat="1" ht="24" customHeight="1">
      <c r="B31" s="57" t="s">
        <v>122</v>
      </c>
      <c r="C31" s="56">
        <v>65313</v>
      </c>
      <c r="D31" s="92"/>
      <c r="E31" s="93"/>
    </row>
    <row r="32" spans="2:12" s="16" customFormat="1" ht="24" customHeight="1">
      <c r="B32" s="101" t="s">
        <v>42</v>
      </c>
      <c r="C32" s="31"/>
      <c r="D32" s="92"/>
      <c r="E32" s="93"/>
    </row>
    <row r="33" spans="2:5" s="16" customFormat="1" ht="24" customHeight="1">
      <c r="B33" s="55" t="s">
        <v>54</v>
      </c>
      <c r="C33" s="30">
        <v>81922</v>
      </c>
      <c r="D33" s="92"/>
      <c r="E33" s="93"/>
    </row>
    <row r="34" spans="2:5" s="16" customFormat="1" ht="24" customHeight="1">
      <c r="B34" s="27" t="s">
        <v>55</v>
      </c>
      <c r="C34" s="30">
        <v>81922</v>
      </c>
      <c r="D34" s="92"/>
      <c r="E34" s="93"/>
    </row>
    <row r="35" spans="2:5" s="16" customFormat="1" ht="24" customHeight="1">
      <c r="B35" s="59" t="s">
        <v>56</v>
      </c>
      <c r="C35" s="30">
        <v>81922</v>
      </c>
      <c r="D35" s="92"/>
      <c r="E35" s="93"/>
    </row>
    <row r="36" spans="2:5" s="16" customFormat="1" ht="24" customHeight="1">
      <c r="B36" s="60" t="s">
        <v>35</v>
      </c>
      <c r="C36" s="64">
        <f>IFERROR(AVERAGE(C33:C35),"")</f>
        <v>81922</v>
      </c>
      <c r="D36" s="92"/>
      <c r="E36" s="93"/>
    </row>
    <row r="37" spans="2:5" s="16" customFormat="1" ht="24" customHeight="1">
      <c r="B37" s="1"/>
      <c r="C37" s="3"/>
      <c r="D37" s="92"/>
      <c r="E37" s="93"/>
    </row>
    <row r="38" spans="2:5" s="16" customFormat="1" ht="24" customHeight="1">
      <c r="B38" s="51" t="s">
        <v>33</v>
      </c>
      <c r="C38" s="65">
        <f>IFERROR(C30+C31+C36,"")</f>
        <v>511235</v>
      </c>
      <c r="D38" s="92"/>
      <c r="E38" s="93"/>
    </row>
    <row r="39" spans="2:5" s="16" customFormat="1" ht="24" customHeight="1">
      <c r="B39" s="52" t="s">
        <v>34</v>
      </c>
      <c r="C39" s="66">
        <f>IFERROR((C38)/30,"")</f>
        <v>17041.166666666668</v>
      </c>
      <c r="D39" s="92"/>
      <c r="E39" s="93"/>
    </row>
    <row r="40" spans="2:5" s="16" customFormat="1" ht="24" customHeight="1">
      <c r="B40" s="49" t="s">
        <v>46</v>
      </c>
      <c r="C40" s="67">
        <f>IFERROR(C30*25%,"")</f>
        <v>91000</v>
      </c>
      <c r="D40" s="92"/>
      <c r="E40" s="93"/>
    </row>
    <row r="41" spans="2:5" ht="24" customHeight="1">
      <c r="B41" s="50"/>
      <c r="C41" s="29"/>
      <c r="D41" s="5"/>
      <c r="E41" s="91"/>
    </row>
    <row r="42" spans="2:5" ht="24" customHeight="1">
      <c r="B42" s="53" t="s">
        <v>57</v>
      </c>
      <c r="C42" s="32">
        <v>30000</v>
      </c>
      <c r="D42" s="5"/>
      <c r="E42" s="91"/>
    </row>
    <row r="43" spans="2:5" ht="24" customHeight="1">
      <c r="B43" s="54" t="s">
        <v>58</v>
      </c>
      <c r="C43" s="33">
        <v>30000</v>
      </c>
      <c r="D43" s="5"/>
      <c r="E43" s="91"/>
    </row>
    <row r="44" spans="2:5" ht="24" customHeight="1">
      <c r="C44" s="3"/>
      <c r="D44" s="5"/>
      <c r="E44" s="91"/>
    </row>
    <row r="45" spans="2:5" ht="24" customHeight="1">
      <c r="B45" s="89" t="s">
        <v>1</v>
      </c>
      <c r="C45" s="90">
        <f>IFERROR(C38+C40+C42+C43,"")</f>
        <v>662235</v>
      </c>
      <c r="D45" s="5"/>
      <c r="E45" s="91"/>
    </row>
    <row r="46" spans="2:5" ht="24" customHeight="1">
      <c r="D46" s="5"/>
      <c r="E46" s="91"/>
    </row>
    <row r="47" spans="2:5" ht="24" customHeight="1">
      <c r="D47" s="5"/>
      <c r="E47" s="91"/>
    </row>
    <row r="48" spans="2:5" ht="24" customHeight="1">
      <c r="B48" s="109" t="s">
        <v>50</v>
      </c>
      <c r="C48" s="109"/>
      <c r="D48" s="63" t="str">
        <f>IF(C40&gt;106875,"se supera el tope legal","")</f>
        <v/>
      </c>
    </row>
    <row r="49" spans="2:6" ht="24" customHeight="1">
      <c r="B49" s="34" t="s">
        <v>60</v>
      </c>
      <c r="C49" s="28">
        <v>9</v>
      </c>
      <c r="D49" s="4"/>
    </row>
    <row r="50" spans="2:6" ht="24" customHeight="1">
      <c r="B50" s="34" t="s">
        <v>51</v>
      </c>
      <c r="C50" s="37">
        <f>IFERROR($C$45*C49,"")</f>
        <v>5960115</v>
      </c>
      <c r="D50" s="4"/>
    </row>
    <row r="51" spans="2:6" ht="24" customHeight="1">
      <c r="B51" s="34" t="s">
        <v>61</v>
      </c>
      <c r="C51" s="33">
        <v>150000</v>
      </c>
      <c r="D51" s="4"/>
    </row>
    <row r="52" spans="2:6" ht="24" customHeight="1">
      <c r="B52" s="34" t="s">
        <v>53</v>
      </c>
      <c r="C52" s="37">
        <f>C49*C51</f>
        <v>1350000</v>
      </c>
      <c r="D52" s="4"/>
    </row>
    <row r="53" spans="2:6" ht="24" customHeight="1">
      <c r="B53" s="58" t="s">
        <v>52</v>
      </c>
      <c r="C53" s="37">
        <f>IFERROR(C50+C52,"")</f>
        <v>7310115</v>
      </c>
      <c r="D53" s="4"/>
    </row>
    <row r="54" spans="2:6" ht="24" customHeight="1">
      <c r="D54" s="115"/>
      <c r="E54" s="115"/>
      <c r="F54" s="115"/>
    </row>
    <row r="55" spans="2:6" ht="24" customHeight="1">
      <c r="D55" s="4"/>
    </row>
    <row r="56" spans="2:6" ht="24" customHeight="1">
      <c r="B56" s="108" t="s">
        <v>29</v>
      </c>
      <c r="C56" s="108"/>
      <c r="D56" s="108"/>
    </row>
    <row r="57" spans="2:6" ht="24" customHeight="1">
      <c r="B57" s="42" t="s">
        <v>43</v>
      </c>
      <c r="C57" s="42" t="s">
        <v>44</v>
      </c>
      <c r="D57" s="42" t="s">
        <v>45</v>
      </c>
    </row>
    <row r="58" spans="2:6" ht="24" customHeight="1">
      <c r="B58" s="43" t="s">
        <v>41</v>
      </c>
      <c r="C58" s="44">
        <f>IF(C11="Art. 161 Necesidades de la empresa",C19,"")</f>
        <v>4</v>
      </c>
      <c r="D58" s="45">
        <f>IFERROR(IF(C11="Art. 161 Necesidades de la empresa",C45*C58,"-"),"")</f>
        <v>2648940</v>
      </c>
    </row>
    <row r="59" spans="2:6" ht="24" customHeight="1">
      <c r="B59" s="43" t="s">
        <v>139</v>
      </c>
      <c r="C59" s="44"/>
      <c r="D59" s="45">
        <f>IFERROR(IF(C11="Art. 161 Necesidades de la empresa",C45*1,"-"),"")</f>
        <v>662235</v>
      </c>
    </row>
    <row r="60" spans="2:6" ht="24" customHeight="1">
      <c r="B60" s="43" t="s">
        <v>27</v>
      </c>
      <c r="C60" s="44">
        <f>IF(C17&lt;30,"",$C$26)</f>
        <v>50</v>
      </c>
      <c r="D60" s="45">
        <f>$C$27</f>
        <v>852058</v>
      </c>
    </row>
    <row r="61" spans="2:6" ht="24" customHeight="1">
      <c r="B61" s="43" t="s">
        <v>18</v>
      </c>
      <c r="C61" s="44">
        <f>IF(C49="","",C49)</f>
        <v>9</v>
      </c>
      <c r="D61" s="45">
        <f>IF(C53="","",C53)</f>
        <v>7310115</v>
      </c>
    </row>
    <row r="62" spans="2:6" ht="24" customHeight="1">
      <c r="B62" s="43" t="s">
        <v>136</v>
      </c>
      <c r="C62" s="44">
        <f>'Cálculo Feriado Proporcional'!E25</f>
        <v>0</v>
      </c>
      <c r="D62" s="45" t="str">
        <f>'Cálculo Feriado Proporcional'!E29</f>
        <v/>
      </c>
    </row>
    <row r="63" spans="2:6" ht="24" customHeight="1">
      <c r="B63" s="43" t="s">
        <v>19</v>
      </c>
      <c r="C63" s="44"/>
      <c r="D63" s="45"/>
    </row>
    <row r="64" spans="2:6" ht="24" customHeight="1">
      <c r="D64" s="35"/>
    </row>
    <row r="65" spans="2:6" ht="24" customHeight="1">
      <c r="B65" s="110" t="s">
        <v>2</v>
      </c>
      <c r="C65" s="111"/>
      <c r="D65" s="46">
        <f>SUM(D58:D62)-D63</f>
        <v>11473348</v>
      </c>
    </row>
    <row r="66" spans="2:6" ht="24" customHeight="1">
      <c r="D66" s="4"/>
    </row>
    <row r="67" spans="2:6" ht="24" customHeight="1">
      <c r="D67" s="4"/>
    </row>
    <row r="68" spans="2:6" ht="24" customHeight="1">
      <c r="D68" s="4"/>
    </row>
    <row r="69" spans="2:6" ht="24" customHeight="1">
      <c r="C69" s="3"/>
      <c r="D69" s="4"/>
    </row>
    <row r="73" spans="2:6" ht="24" customHeight="1">
      <c r="E73" s="3"/>
    </row>
    <row r="74" spans="2:6" ht="24" customHeight="1">
      <c r="E74" s="3"/>
    </row>
    <row r="75" spans="2:6" ht="24" customHeight="1">
      <c r="E75" s="112" t="str">
        <f>IF(C17&lt;30,"Trabajó menos de 30 días, no corresponde  pagar vacaciones","")</f>
        <v/>
      </c>
      <c r="F75" s="113"/>
    </row>
    <row r="76" spans="2:6" ht="24" customHeight="1">
      <c r="E76" s="3"/>
    </row>
    <row r="77" spans="2:6" ht="24" customHeight="1">
      <c r="E77" s="3"/>
    </row>
    <row r="78" spans="2:6" ht="7.5" customHeight="1">
      <c r="E78" s="3"/>
    </row>
    <row r="79" spans="2:6" ht="24" customHeight="1">
      <c r="E79" s="3"/>
    </row>
    <row r="80" spans="2:6" ht="24" customHeight="1">
      <c r="C80" s="7"/>
      <c r="D80" s="35"/>
      <c r="E80" s="3"/>
    </row>
    <row r="81" spans="2:12" ht="24" customHeight="1">
      <c r="C81" s="6"/>
      <c r="D81" s="6"/>
    </row>
    <row r="82" spans="2:12" s="10" customFormat="1" ht="24" customHeight="1">
      <c r="F82" s="18"/>
      <c r="G82" s="18"/>
      <c r="H82" s="18"/>
      <c r="I82" s="18"/>
      <c r="J82" s="18"/>
      <c r="K82" s="18"/>
      <c r="L82" s="18"/>
    </row>
    <row r="83" spans="2:12" s="10" customFormat="1" ht="24" customHeight="1">
      <c r="F83" s="18"/>
      <c r="G83" s="18"/>
      <c r="H83" s="18"/>
      <c r="I83" s="18"/>
      <c r="J83" s="18"/>
      <c r="K83" s="18"/>
      <c r="L83" s="18"/>
    </row>
    <row r="84" spans="2:12" s="10" customFormat="1" ht="24" customHeight="1">
      <c r="F84" s="18"/>
      <c r="G84" s="18"/>
      <c r="H84" s="18"/>
      <c r="I84" s="18"/>
      <c r="J84" s="18"/>
      <c r="K84" s="18"/>
      <c r="L84" s="18"/>
    </row>
    <row r="85" spans="2:12" s="10" customFormat="1" ht="24" customHeight="1">
      <c r="F85" s="18"/>
      <c r="G85" s="18"/>
      <c r="H85" s="18"/>
      <c r="I85" s="18"/>
      <c r="J85" s="18"/>
      <c r="K85" s="18"/>
      <c r="L85" s="18"/>
    </row>
    <row r="86" spans="2:12" s="10" customFormat="1" ht="24" customHeight="1">
      <c r="F86" s="18"/>
      <c r="G86" s="18"/>
      <c r="H86" s="18"/>
      <c r="I86" s="18"/>
      <c r="J86" s="18"/>
      <c r="K86" s="18"/>
      <c r="L86" s="18"/>
    </row>
    <row r="87" spans="2:12" s="10" customFormat="1" ht="24" customHeight="1">
      <c r="F87" s="18"/>
      <c r="G87" s="18"/>
      <c r="H87" s="18"/>
      <c r="I87" s="18"/>
      <c r="J87" s="18"/>
      <c r="K87" s="18"/>
      <c r="L87" s="18"/>
    </row>
    <row r="88" spans="2:12" s="10" customFormat="1" ht="24" customHeight="1">
      <c r="F88" s="18"/>
      <c r="G88" s="18"/>
      <c r="H88" s="18"/>
      <c r="I88" s="18"/>
      <c r="J88" s="18"/>
      <c r="K88" s="18"/>
      <c r="L88" s="18"/>
    </row>
    <row r="89" spans="2:12" s="10" customFormat="1" ht="24" customHeight="1">
      <c r="F89" s="18"/>
      <c r="G89" s="18"/>
      <c r="H89" s="18"/>
      <c r="I89" s="18"/>
      <c r="J89" s="18"/>
      <c r="K89" s="18"/>
      <c r="L89" s="18"/>
    </row>
    <row r="90" spans="2:12" s="10" customFormat="1" ht="24" customHeight="1">
      <c r="F90" s="18"/>
      <c r="G90" s="18"/>
      <c r="H90" s="18"/>
      <c r="I90" s="18"/>
      <c r="J90" s="18"/>
      <c r="K90" s="18"/>
      <c r="L90" s="18"/>
    </row>
    <row r="91" spans="2:12" s="10" customFormat="1" ht="24" customHeight="1">
      <c r="F91" s="18"/>
      <c r="G91" s="18"/>
      <c r="H91" s="18"/>
      <c r="I91" s="18"/>
      <c r="J91" s="18"/>
      <c r="K91" s="18"/>
      <c r="L91" s="18"/>
    </row>
    <row r="92" spans="2:12" s="10" customFormat="1" ht="24" customHeight="1">
      <c r="F92" s="18"/>
      <c r="G92" s="18"/>
      <c r="H92" s="18"/>
      <c r="I92" s="18"/>
      <c r="J92" s="18"/>
      <c r="K92" s="18"/>
      <c r="L92" s="18"/>
    </row>
    <row r="93" spans="2:12" s="10" customFormat="1" ht="24" customHeight="1">
      <c r="F93" s="18"/>
      <c r="G93" s="18"/>
      <c r="H93" s="18"/>
      <c r="I93" s="18"/>
      <c r="J93" s="18"/>
      <c r="K93" s="18"/>
      <c r="L93" s="18"/>
    </row>
    <row r="94" spans="2:12" s="10" customFormat="1" ht="24" customHeight="1">
      <c r="F94" s="18"/>
      <c r="G94" s="18"/>
      <c r="H94" s="18"/>
      <c r="I94" s="18"/>
      <c r="J94" s="18"/>
      <c r="K94" s="18"/>
      <c r="L94" s="18"/>
    </row>
    <row r="95" spans="2:12" s="10" customFormat="1" ht="24" customHeight="1">
      <c r="F95" s="18"/>
      <c r="G95" s="18"/>
      <c r="H95" s="18"/>
      <c r="I95" s="18"/>
      <c r="J95" s="18"/>
      <c r="K95" s="18"/>
      <c r="L95" s="18"/>
    </row>
    <row r="96" spans="2:12" s="10" customFormat="1" ht="24" customHeight="1">
      <c r="B96" s="40"/>
      <c r="F96" s="18"/>
      <c r="G96" s="18"/>
      <c r="H96" s="18"/>
      <c r="I96" s="18"/>
      <c r="J96" s="18"/>
      <c r="K96" s="18"/>
      <c r="L96" s="18"/>
    </row>
    <row r="97" spans="2:12" s="10" customFormat="1" ht="24" customHeight="1">
      <c r="B97" s="40"/>
      <c r="F97" s="18"/>
      <c r="G97" s="18"/>
      <c r="H97" s="18"/>
      <c r="I97" s="18"/>
      <c r="J97" s="18"/>
      <c r="K97" s="18"/>
      <c r="L97" s="18"/>
    </row>
    <row r="98" spans="2:12" s="10" customFormat="1" ht="24" customHeight="1">
      <c r="B98" s="40"/>
      <c r="F98" s="18"/>
      <c r="G98" s="18"/>
      <c r="H98" s="18"/>
      <c r="I98" s="18"/>
      <c r="J98" s="18"/>
      <c r="K98" s="18"/>
      <c r="L98" s="18"/>
    </row>
    <row r="99" spans="2:12" s="10" customFormat="1" ht="24" customHeight="1">
      <c r="B99" s="40"/>
      <c r="F99" s="18"/>
      <c r="G99" s="18"/>
      <c r="H99" s="18"/>
      <c r="I99" s="18"/>
      <c r="J99" s="18"/>
      <c r="K99" s="18"/>
      <c r="L99" s="18"/>
    </row>
    <row r="100" spans="2:12" s="10" customFormat="1" ht="24" customHeight="1">
      <c r="B100" s="40"/>
      <c r="F100" s="18"/>
      <c r="G100" s="18"/>
      <c r="H100" s="18"/>
      <c r="I100" s="18"/>
      <c r="J100" s="18"/>
      <c r="K100" s="18"/>
      <c r="L100" s="18"/>
    </row>
    <row r="101" spans="2:12" s="10" customFormat="1" ht="24" customHeight="1">
      <c r="B101" s="40"/>
      <c r="F101" s="18"/>
      <c r="G101" s="18"/>
      <c r="H101" s="18"/>
      <c r="I101" s="18"/>
      <c r="J101" s="18"/>
      <c r="K101" s="18"/>
      <c r="L101" s="18"/>
    </row>
    <row r="102" spans="2:12" ht="24" customHeight="1">
      <c r="C102" s="6"/>
      <c r="D102" s="6"/>
    </row>
    <row r="103" spans="2:12" ht="24" customHeight="1">
      <c r="C103" s="6"/>
      <c r="D103" s="6"/>
    </row>
  </sheetData>
  <mergeCells count="10">
    <mergeCell ref="B65:C65"/>
    <mergeCell ref="E75:F75"/>
    <mergeCell ref="B56:D56"/>
    <mergeCell ref="C8:E8"/>
    <mergeCell ref="D54:F54"/>
    <mergeCell ref="B14:C14"/>
    <mergeCell ref="B29:C29"/>
    <mergeCell ref="B10:D10"/>
    <mergeCell ref="B9:D9"/>
    <mergeCell ref="B48:C48"/>
  </mergeCells>
  <phoneticPr fontId="1" type="noConversion"/>
  <dataValidations count="3">
    <dataValidation type="list" allowBlank="1" showInputMessage="1" showErrorMessage="1" sqref="B85:E85 C11:C13 D12:D14 E12:E13">
      <formula1>Causas</formula1>
    </dataValidation>
    <dataValidation allowBlank="1" showInputMessage="1" showErrorMessage="1" prompt="El base mínimo mensual es de $270.000 sin incluír gratificación" sqref="C30"/>
    <dataValidation allowBlank="1" showInputMessage="1" showErrorMessage="1" prompt="El cálculo de los días inhábiles se toman desde el día que se finiquita al trabajador. De ahí se debe contar los días hábiles que le corresponden con calendario en mano sumando también los días inhábiles que hay: es decir sábados, domingos y feriados." sqref="C24"/>
  </dataValidations>
  <pageMargins left="0.59055118110236227" right="0.19685039370078741" top="0.9237007874015748" bottom="0.39370078740157483" header="0.31496062992125984" footer="0.31496062992125984"/>
  <pageSetup paperSize="9" scale="76" orientation="portrait" r:id="rId1"/>
  <ignoredErrors>
    <ignoredError sqref="C27 C50 C52:C53 C36 C4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L30"/>
  <sheetViews>
    <sheetView showGridLines="0" workbookViewId="0">
      <selection activeCell="F6" sqref="F6"/>
    </sheetView>
  </sheetViews>
  <sheetFormatPr baseColWidth="10" defaultRowHeight="15"/>
  <cols>
    <col min="1" max="1" width="3.28515625" customWidth="1"/>
    <col min="3" max="3" width="12.5703125" customWidth="1"/>
    <col min="4" max="4" width="18.42578125" customWidth="1"/>
    <col min="5" max="5" width="17.85546875" customWidth="1"/>
    <col min="6" max="6" width="12.5703125" customWidth="1"/>
    <col min="7" max="7" width="15.140625" bestFit="1" customWidth="1"/>
    <col min="8" max="8" width="12.5703125" customWidth="1"/>
    <col min="10" max="10" width="15.7109375" customWidth="1"/>
    <col min="257" max="257" width="3.28515625" customWidth="1"/>
    <col min="259" max="259" width="12.5703125" customWidth="1"/>
    <col min="261" max="261" width="15.140625" bestFit="1" customWidth="1"/>
    <col min="262" max="262" width="12.5703125" customWidth="1"/>
    <col min="263" max="263" width="7.85546875" customWidth="1"/>
    <col min="264" max="264" width="6.140625" customWidth="1"/>
    <col min="513" max="513" width="3.28515625" customWidth="1"/>
    <col min="515" max="515" width="12.5703125" customWidth="1"/>
    <col min="517" max="517" width="15.140625" bestFit="1" customWidth="1"/>
    <col min="518" max="518" width="12.5703125" customWidth="1"/>
    <col min="519" max="519" width="7.85546875" customWidth="1"/>
    <col min="520" max="520" width="6.140625" customWidth="1"/>
    <col min="769" max="769" width="3.28515625" customWidth="1"/>
    <col min="771" max="771" width="12.5703125" customWidth="1"/>
    <col min="773" max="773" width="15.140625" bestFit="1" customWidth="1"/>
    <col min="774" max="774" width="12.5703125" customWidth="1"/>
    <col min="775" max="775" width="7.85546875" customWidth="1"/>
    <col min="776" max="776" width="6.140625" customWidth="1"/>
    <col min="1025" max="1025" width="3.28515625" customWidth="1"/>
    <col min="1027" max="1027" width="12.5703125" customWidth="1"/>
    <col min="1029" max="1029" width="15.140625" bestFit="1" customWidth="1"/>
    <col min="1030" max="1030" width="12.5703125" customWidth="1"/>
    <col min="1031" max="1031" width="7.85546875" customWidth="1"/>
    <col min="1032" max="1032" width="6.140625" customWidth="1"/>
    <col min="1281" max="1281" width="3.28515625" customWidth="1"/>
    <col min="1283" max="1283" width="12.5703125" customWidth="1"/>
    <col min="1285" max="1285" width="15.140625" bestFit="1" customWidth="1"/>
    <col min="1286" max="1286" width="12.5703125" customWidth="1"/>
    <col min="1287" max="1287" width="7.85546875" customWidth="1"/>
    <col min="1288" max="1288" width="6.140625" customWidth="1"/>
    <col min="1537" max="1537" width="3.28515625" customWidth="1"/>
    <col min="1539" max="1539" width="12.5703125" customWidth="1"/>
    <col min="1541" max="1541" width="15.140625" bestFit="1" customWidth="1"/>
    <col min="1542" max="1542" width="12.5703125" customWidth="1"/>
    <col min="1543" max="1543" width="7.85546875" customWidth="1"/>
    <col min="1544" max="1544" width="6.140625" customWidth="1"/>
    <col min="1793" max="1793" width="3.28515625" customWidth="1"/>
    <col min="1795" max="1795" width="12.5703125" customWidth="1"/>
    <col min="1797" max="1797" width="15.140625" bestFit="1" customWidth="1"/>
    <col min="1798" max="1798" width="12.5703125" customWidth="1"/>
    <col min="1799" max="1799" width="7.85546875" customWidth="1"/>
    <col min="1800" max="1800" width="6.140625" customWidth="1"/>
    <col min="2049" max="2049" width="3.28515625" customWidth="1"/>
    <col min="2051" max="2051" width="12.5703125" customWidth="1"/>
    <col min="2053" max="2053" width="15.140625" bestFit="1" customWidth="1"/>
    <col min="2054" max="2054" width="12.5703125" customWidth="1"/>
    <col min="2055" max="2055" width="7.85546875" customWidth="1"/>
    <col min="2056" max="2056" width="6.140625" customWidth="1"/>
    <col min="2305" max="2305" width="3.28515625" customWidth="1"/>
    <col min="2307" max="2307" width="12.5703125" customWidth="1"/>
    <col min="2309" max="2309" width="15.140625" bestFit="1" customWidth="1"/>
    <col min="2310" max="2310" width="12.5703125" customWidth="1"/>
    <col min="2311" max="2311" width="7.85546875" customWidth="1"/>
    <col min="2312" max="2312" width="6.140625" customWidth="1"/>
    <col min="2561" max="2561" width="3.28515625" customWidth="1"/>
    <col min="2563" max="2563" width="12.5703125" customWidth="1"/>
    <col min="2565" max="2565" width="15.140625" bestFit="1" customWidth="1"/>
    <col min="2566" max="2566" width="12.5703125" customWidth="1"/>
    <col min="2567" max="2567" width="7.85546875" customWidth="1"/>
    <col min="2568" max="2568" width="6.140625" customWidth="1"/>
    <col min="2817" max="2817" width="3.28515625" customWidth="1"/>
    <col min="2819" max="2819" width="12.5703125" customWidth="1"/>
    <col min="2821" max="2821" width="15.140625" bestFit="1" customWidth="1"/>
    <col min="2822" max="2822" width="12.5703125" customWidth="1"/>
    <col min="2823" max="2823" width="7.85546875" customWidth="1"/>
    <col min="2824" max="2824" width="6.140625" customWidth="1"/>
    <col min="3073" max="3073" width="3.28515625" customWidth="1"/>
    <col min="3075" max="3075" width="12.5703125" customWidth="1"/>
    <col min="3077" max="3077" width="15.140625" bestFit="1" customWidth="1"/>
    <col min="3078" max="3078" width="12.5703125" customWidth="1"/>
    <col min="3079" max="3079" width="7.85546875" customWidth="1"/>
    <col min="3080" max="3080" width="6.140625" customWidth="1"/>
    <col min="3329" max="3329" width="3.28515625" customWidth="1"/>
    <col min="3331" max="3331" width="12.5703125" customWidth="1"/>
    <col min="3333" max="3333" width="15.140625" bestFit="1" customWidth="1"/>
    <col min="3334" max="3334" width="12.5703125" customWidth="1"/>
    <col min="3335" max="3335" width="7.85546875" customWidth="1"/>
    <col min="3336" max="3336" width="6.140625" customWidth="1"/>
    <col min="3585" max="3585" width="3.28515625" customWidth="1"/>
    <col min="3587" max="3587" width="12.5703125" customWidth="1"/>
    <col min="3589" max="3589" width="15.140625" bestFit="1" customWidth="1"/>
    <col min="3590" max="3590" width="12.5703125" customWidth="1"/>
    <col min="3591" max="3591" width="7.85546875" customWidth="1"/>
    <col min="3592" max="3592" width="6.140625" customWidth="1"/>
    <col min="3841" max="3841" width="3.28515625" customWidth="1"/>
    <col min="3843" max="3843" width="12.5703125" customWidth="1"/>
    <col min="3845" max="3845" width="15.140625" bestFit="1" customWidth="1"/>
    <col min="3846" max="3846" width="12.5703125" customWidth="1"/>
    <col min="3847" max="3847" width="7.85546875" customWidth="1"/>
    <col min="3848" max="3848" width="6.140625" customWidth="1"/>
    <col min="4097" max="4097" width="3.28515625" customWidth="1"/>
    <col min="4099" max="4099" width="12.5703125" customWidth="1"/>
    <col min="4101" max="4101" width="15.140625" bestFit="1" customWidth="1"/>
    <col min="4102" max="4102" width="12.5703125" customWidth="1"/>
    <col min="4103" max="4103" width="7.85546875" customWidth="1"/>
    <col min="4104" max="4104" width="6.140625" customWidth="1"/>
    <col min="4353" max="4353" width="3.28515625" customWidth="1"/>
    <col min="4355" max="4355" width="12.5703125" customWidth="1"/>
    <col min="4357" max="4357" width="15.140625" bestFit="1" customWidth="1"/>
    <col min="4358" max="4358" width="12.5703125" customWidth="1"/>
    <col min="4359" max="4359" width="7.85546875" customWidth="1"/>
    <col min="4360" max="4360" width="6.140625" customWidth="1"/>
    <col min="4609" max="4609" width="3.28515625" customWidth="1"/>
    <col min="4611" max="4611" width="12.5703125" customWidth="1"/>
    <col min="4613" max="4613" width="15.140625" bestFit="1" customWidth="1"/>
    <col min="4614" max="4614" width="12.5703125" customWidth="1"/>
    <col min="4615" max="4615" width="7.85546875" customWidth="1"/>
    <col min="4616" max="4616" width="6.140625" customWidth="1"/>
    <col min="4865" max="4865" width="3.28515625" customWidth="1"/>
    <col min="4867" max="4867" width="12.5703125" customWidth="1"/>
    <col min="4869" max="4869" width="15.140625" bestFit="1" customWidth="1"/>
    <col min="4870" max="4870" width="12.5703125" customWidth="1"/>
    <col min="4871" max="4871" width="7.85546875" customWidth="1"/>
    <col min="4872" max="4872" width="6.140625" customWidth="1"/>
    <col min="5121" max="5121" width="3.28515625" customWidth="1"/>
    <col min="5123" max="5123" width="12.5703125" customWidth="1"/>
    <col min="5125" max="5125" width="15.140625" bestFit="1" customWidth="1"/>
    <col min="5126" max="5126" width="12.5703125" customWidth="1"/>
    <col min="5127" max="5127" width="7.85546875" customWidth="1"/>
    <col min="5128" max="5128" width="6.140625" customWidth="1"/>
    <col min="5377" max="5377" width="3.28515625" customWidth="1"/>
    <col min="5379" max="5379" width="12.5703125" customWidth="1"/>
    <col min="5381" max="5381" width="15.140625" bestFit="1" customWidth="1"/>
    <col min="5382" max="5382" width="12.5703125" customWidth="1"/>
    <col min="5383" max="5383" width="7.85546875" customWidth="1"/>
    <col min="5384" max="5384" width="6.140625" customWidth="1"/>
    <col min="5633" max="5633" width="3.28515625" customWidth="1"/>
    <col min="5635" max="5635" width="12.5703125" customWidth="1"/>
    <col min="5637" max="5637" width="15.140625" bestFit="1" customWidth="1"/>
    <col min="5638" max="5638" width="12.5703125" customWidth="1"/>
    <col min="5639" max="5639" width="7.85546875" customWidth="1"/>
    <col min="5640" max="5640" width="6.140625" customWidth="1"/>
    <col min="5889" max="5889" width="3.28515625" customWidth="1"/>
    <col min="5891" max="5891" width="12.5703125" customWidth="1"/>
    <col min="5893" max="5893" width="15.140625" bestFit="1" customWidth="1"/>
    <col min="5894" max="5894" width="12.5703125" customWidth="1"/>
    <col min="5895" max="5895" width="7.85546875" customWidth="1"/>
    <col min="5896" max="5896" width="6.140625" customWidth="1"/>
    <col min="6145" max="6145" width="3.28515625" customWidth="1"/>
    <col min="6147" max="6147" width="12.5703125" customWidth="1"/>
    <col min="6149" max="6149" width="15.140625" bestFit="1" customWidth="1"/>
    <col min="6150" max="6150" width="12.5703125" customWidth="1"/>
    <col min="6151" max="6151" width="7.85546875" customWidth="1"/>
    <col min="6152" max="6152" width="6.140625" customWidth="1"/>
    <col min="6401" max="6401" width="3.28515625" customWidth="1"/>
    <col min="6403" max="6403" width="12.5703125" customWidth="1"/>
    <col min="6405" max="6405" width="15.140625" bestFit="1" customWidth="1"/>
    <col min="6406" max="6406" width="12.5703125" customWidth="1"/>
    <col min="6407" max="6407" width="7.85546875" customWidth="1"/>
    <col min="6408" max="6408" width="6.140625" customWidth="1"/>
    <col min="6657" max="6657" width="3.28515625" customWidth="1"/>
    <col min="6659" max="6659" width="12.5703125" customWidth="1"/>
    <col min="6661" max="6661" width="15.140625" bestFit="1" customWidth="1"/>
    <col min="6662" max="6662" width="12.5703125" customWidth="1"/>
    <col min="6663" max="6663" width="7.85546875" customWidth="1"/>
    <col min="6664" max="6664" width="6.140625" customWidth="1"/>
    <col min="6913" max="6913" width="3.28515625" customWidth="1"/>
    <col min="6915" max="6915" width="12.5703125" customWidth="1"/>
    <col min="6917" max="6917" width="15.140625" bestFit="1" customWidth="1"/>
    <col min="6918" max="6918" width="12.5703125" customWidth="1"/>
    <col min="6919" max="6919" width="7.85546875" customWidth="1"/>
    <col min="6920" max="6920" width="6.140625" customWidth="1"/>
    <col min="7169" max="7169" width="3.28515625" customWidth="1"/>
    <col min="7171" max="7171" width="12.5703125" customWidth="1"/>
    <col min="7173" max="7173" width="15.140625" bestFit="1" customWidth="1"/>
    <col min="7174" max="7174" width="12.5703125" customWidth="1"/>
    <col min="7175" max="7175" width="7.85546875" customWidth="1"/>
    <col min="7176" max="7176" width="6.140625" customWidth="1"/>
    <col min="7425" max="7425" width="3.28515625" customWidth="1"/>
    <col min="7427" max="7427" width="12.5703125" customWidth="1"/>
    <col min="7429" max="7429" width="15.140625" bestFit="1" customWidth="1"/>
    <col min="7430" max="7430" width="12.5703125" customWidth="1"/>
    <col min="7431" max="7431" width="7.85546875" customWidth="1"/>
    <col min="7432" max="7432" width="6.140625" customWidth="1"/>
    <col min="7681" max="7681" width="3.28515625" customWidth="1"/>
    <col min="7683" max="7683" width="12.5703125" customWidth="1"/>
    <col min="7685" max="7685" width="15.140625" bestFit="1" customWidth="1"/>
    <col min="7686" max="7686" width="12.5703125" customWidth="1"/>
    <col min="7687" max="7687" width="7.85546875" customWidth="1"/>
    <col min="7688" max="7688" width="6.140625" customWidth="1"/>
    <col min="7937" max="7937" width="3.28515625" customWidth="1"/>
    <col min="7939" max="7939" width="12.5703125" customWidth="1"/>
    <col min="7941" max="7941" width="15.140625" bestFit="1" customWidth="1"/>
    <col min="7942" max="7942" width="12.5703125" customWidth="1"/>
    <col min="7943" max="7943" width="7.85546875" customWidth="1"/>
    <col min="7944" max="7944" width="6.140625" customWidth="1"/>
    <col min="8193" max="8193" width="3.28515625" customWidth="1"/>
    <col min="8195" max="8195" width="12.5703125" customWidth="1"/>
    <col min="8197" max="8197" width="15.140625" bestFit="1" customWidth="1"/>
    <col min="8198" max="8198" width="12.5703125" customWidth="1"/>
    <col min="8199" max="8199" width="7.85546875" customWidth="1"/>
    <col min="8200" max="8200" width="6.140625" customWidth="1"/>
    <col min="8449" max="8449" width="3.28515625" customWidth="1"/>
    <col min="8451" max="8451" width="12.5703125" customWidth="1"/>
    <col min="8453" max="8453" width="15.140625" bestFit="1" customWidth="1"/>
    <col min="8454" max="8454" width="12.5703125" customWidth="1"/>
    <col min="8455" max="8455" width="7.85546875" customWidth="1"/>
    <col min="8456" max="8456" width="6.140625" customWidth="1"/>
    <col min="8705" max="8705" width="3.28515625" customWidth="1"/>
    <col min="8707" max="8707" width="12.5703125" customWidth="1"/>
    <col min="8709" max="8709" width="15.140625" bestFit="1" customWidth="1"/>
    <col min="8710" max="8710" width="12.5703125" customWidth="1"/>
    <col min="8711" max="8711" width="7.85546875" customWidth="1"/>
    <col min="8712" max="8712" width="6.140625" customWidth="1"/>
    <col min="8961" max="8961" width="3.28515625" customWidth="1"/>
    <col min="8963" max="8963" width="12.5703125" customWidth="1"/>
    <col min="8965" max="8965" width="15.140625" bestFit="1" customWidth="1"/>
    <col min="8966" max="8966" width="12.5703125" customWidth="1"/>
    <col min="8967" max="8967" width="7.85546875" customWidth="1"/>
    <col min="8968" max="8968" width="6.140625" customWidth="1"/>
    <col min="9217" max="9217" width="3.28515625" customWidth="1"/>
    <col min="9219" max="9219" width="12.5703125" customWidth="1"/>
    <col min="9221" max="9221" width="15.140625" bestFit="1" customWidth="1"/>
    <col min="9222" max="9222" width="12.5703125" customWidth="1"/>
    <col min="9223" max="9223" width="7.85546875" customWidth="1"/>
    <col min="9224" max="9224" width="6.140625" customWidth="1"/>
    <col min="9473" max="9473" width="3.28515625" customWidth="1"/>
    <col min="9475" max="9475" width="12.5703125" customWidth="1"/>
    <col min="9477" max="9477" width="15.140625" bestFit="1" customWidth="1"/>
    <col min="9478" max="9478" width="12.5703125" customWidth="1"/>
    <col min="9479" max="9479" width="7.85546875" customWidth="1"/>
    <col min="9480" max="9480" width="6.140625" customWidth="1"/>
    <col min="9729" max="9729" width="3.28515625" customWidth="1"/>
    <col min="9731" max="9731" width="12.5703125" customWidth="1"/>
    <col min="9733" max="9733" width="15.140625" bestFit="1" customWidth="1"/>
    <col min="9734" max="9734" width="12.5703125" customWidth="1"/>
    <col min="9735" max="9735" width="7.85546875" customWidth="1"/>
    <col min="9736" max="9736" width="6.140625" customWidth="1"/>
    <col min="9985" max="9985" width="3.28515625" customWidth="1"/>
    <col min="9987" max="9987" width="12.5703125" customWidth="1"/>
    <col min="9989" max="9989" width="15.140625" bestFit="1" customWidth="1"/>
    <col min="9990" max="9990" width="12.5703125" customWidth="1"/>
    <col min="9991" max="9991" width="7.85546875" customWidth="1"/>
    <col min="9992" max="9992" width="6.140625" customWidth="1"/>
    <col min="10241" max="10241" width="3.28515625" customWidth="1"/>
    <col min="10243" max="10243" width="12.5703125" customWidth="1"/>
    <col min="10245" max="10245" width="15.140625" bestFit="1" customWidth="1"/>
    <col min="10246" max="10246" width="12.5703125" customWidth="1"/>
    <col min="10247" max="10247" width="7.85546875" customWidth="1"/>
    <col min="10248" max="10248" width="6.140625" customWidth="1"/>
    <col min="10497" max="10497" width="3.28515625" customWidth="1"/>
    <col min="10499" max="10499" width="12.5703125" customWidth="1"/>
    <col min="10501" max="10501" width="15.140625" bestFit="1" customWidth="1"/>
    <col min="10502" max="10502" width="12.5703125" customWidth="1"/>
    <col min="10503" max="10503" width="7.85546875" customWidth="1"/>
    <col min="10504" max="10504" width="6.140625" customWidth="1"/>
    <col min="10753" max="10753" width="3.28515625" customWidth="1"/>
    <col min="10755" max="10755" width="12.5703125" customWidth="1"/>
    <col min="10757" max="10757" width="15.140625" bestFit="1" customWidth="1"/>
    <col min="10758" max="10758" width="12.5703125" customWidth="1"/>
    <col min="10759" max="10759" width="7.85546875" customWidth="1"/>
    <col min="10760" max="10760" width="6.140625" customWidth="1"/>
    <col min="11009" max="11009" width="3.28515625" customWidth="1"/>
    <col min="11011" max="11011" width="12.5703125" customWidth="1"/>
    <col min="11013" max="11013" width="15.140625" bestFit="1" customWidth="1"/>
    <col min="11014" max="11014" width="12.5703125" customWidth="1"/>
    <col min="11015" max="11015" width="7.85546875" customWidth="1"/>
    <col min="11016" max="11016" width="6.140625" customWidth="1"/>
    <col min="11265" max="11265" width="3.28515625" customWidth="1"/>
    <col min="11267" max="11267" width="12.5703125" customWidth="1"/>
    <col min="11269" max="11269" width="15.140625" bestFit="1" customWidth="1"/>
    <col min="11270" max="11270" width="12.5703125" customWidth="1"/>
    <col min="11271" max="11271" width="7.85546875" customWidth="1"/>
    <col min="11272" max="11272" width="6.140625" customWidth="1"/>
    <col min="11521" max="11521" width="3.28515625" customWidth="1"/>
    <col min="11523" max="11523" width="12.5703125" customWidth="1"/>
    <col min="11525" max="11525" width="15.140625" bestFit="1" customWidth="1"/>
    <col min="11526" max="11526" width="12.5703125" customWidth="1"/>
    <col min="11527" max="11527" width="7.85546875" customWidth="1"/>
    <col min="11528" max="11528" width="6.140625" customWidth="1"/>
    <col min="11777" max="11777" width="3.28515625" customWidth="1"/>
    <col min="11779" max="11779" width="12.5703125" customWidth="1"/>
    <col min="11781" max="11781" width="15.140625" bestFit="1" customWidth="1"/>
    <col min="11782" max="11782" width="12.5703125" customWidth="1"/>
    <col min="11783" max="11783" width="7.85546875" customWidth="1"/>
    <col min="11784" max="11784" width="6.140625" customWidth="1"/>
    <col min="12033" max="12033" width="3.28515625" customWidth="1"/>
    <col min="12035" max="12035" width="12.5703125" customWidth="1"/>
    <col min="12037" max="12037" width="15.140625" bestFit="1" customWidth="1"/>
    <col min="12038" max="12038" width="12.5703125" customWidth="1"/>
    <col min="12039" max="12039" width="7.85546875" customWidth="1"/>
    <col min="12040" max="12040" width="6.140625" customWidth="1"/>
    <col min="12289" max="12289" width="3.28515625" customWidth="1"/>
    <col min="12291" max="12291" width="12.5703125" customWidth="1"/>
    <col min="12293" max="12293" width="15.140625" bestFit="1" customWidth="1"/>
    <col min="12294" max="12294" width="12.5703125" customWidth="1"/>
    <col min="12295" max="12295" width="7.85546875" customWidth="1"/>
    <col min="12296" max="12296" width="6.140625" customWidth="1"/>
    <col min="12545" max="12545" width="3.28515625" customWidth="1"/>
    <col min="12547" max="12547" width="12.5703125" customWidth="1"/>
    <col min="12549" max="12549" width="15.140625" bestFit="1" customWidth="1"/>
    <col min="12550" max="12550" width="12.5703125" customWidth="1"/>
    <col min="12551" max="12551" width="7.85546875" customWidth="1"/>
    <col min="12552" max="12552" width="6.140625" customWidth="1"/>
    <col min="12801" max="12801" width="3.28515625" customWidth="1"/>
    <col min="12803" max="12803" width="12.5703125" customWidth="1"/>
    <col min="12805" max="12805" width="15.140625" bestFit="1" customWidth="1"/>
    <col min="12806" max="12806" width="12.5703125" customWidth="1"/>
    <col min="12807" max="12807" width="7.85546875" customWidth="1"/>
    <col min="12808" max="12808" width="6.140625" customWidth="1"/>
    <col min="13057" max="13057" width="3.28515625" customWidth="1"/>
    <col min="13059" max="13059" width="12.5703125" customWidth="1"/>
    <col min="13061" max="13061" width="15.140625" bestFit="1" customWidth="1"/>
    <col min="13062" max="13062" width="12.5703125" customWidth="1"/>
    <col min="13063" max="13063" width="7.85546875" customWidth="1"/>
    <col min="13064" max="13064" width="6.140625" customWidth="1"/>
    <col min="13313" max="13313" width="3.28515625" customWidth="1"/>
    <col min="13315" max="13315" width="12.5703125" customWidth="1"/>
    <col min="13317" max="13317" width="15.140625" bestFit="1" customWidth="1"/>
    <col min="13318" max="13318" width="12.5703125" customWidth="1"/>
    <col min="13319" max="13319" width="7.85546875" customWidth="1"/>
    <col min="13320" max="13320" width="6.140625" customWidth="1"/>
    <col min="13569" max="13569" width="3.28515625" customWidth="1"/>
    <col min="13571" max="13571" width="12.5703125" customWidth="1"/>
    <col min="13573" max="13573" width="15.140625" bestFit="1" customWidth="1"/>
    <col min="13574" max="13574" width="12.5703125" customWidth="1"/>
    <col min="13575" max="13575" width="7.85546875" customWidth="1"/>
    <col min="13576" max="13576" width="6.140625" customWidth="1"/>
    <col min="13825" max="13825" width="3.28515625" customWidth="1"/>
    <col min="13827" max="13827" width="12.5703125" customWidth="1"/>
    <col min="13829" max="13829" width="15.140625" bestFit="1" customWidth="1"/>
    <col min="13830" max="13830" width="12.5703125" customWidth="1"/>
    <col min="13831" max="13831" width="7.85546875" customWidth="1"/>
    <col min="13832" max="13832" width="6.140625" customWidth="1"/>
    <col min="14081" max="14081" width="3.28515625" customWidth="1"/>
    <col min="14083" max="14083" width="12.5703125" customWidth="1"/>
    <col min="14085" max="14085" width="15.140625" bestFit="1" customWidth="1"/>
    <col min="14086" max="14086" width="12.5703125" customWidth="1"/>
    <col min="14087" max="14087" width="7.85546875" customWidth="1"/>
    <col min="14088" max="14088" width="6.140625" customWidth="1"/>
    <col min="14337" max="14337" width="3.28515625" customWidth="1"/>
    <col min="14339" max="14339" width="12.5703125" customWidth="1"/>
    <col min="14341" max="14341" width="15.140625" bestFit="1" customWidth="1"/>
    <col min="14342" max="14342" width="12.5703125" customWidth="1"/>
    <col min="14343" max="14343" width="7.85546875" customWidth="1"/>
    <col min="14344" max="14344" width="6.140625" customWidth="1"/>
    <col min="14593" max="14593" width="3.28515625" customWidth="1"/>
    <col min="14595" max="14595" width="12.5703125" customWidth="1"/>
    <col min="14597" max="14597" width="15.140625" bestFit="1" customWidth="1"/>
    <col min="14598" max="14598" width="12.5703125" customWidth="1"/>
    <col min="14599" max="14599" width="7.85546875" customWidth="1"/>
    <col min="14600" max="14600" width="6.140625" customWidth="1"/>
    <col min="14849" max="14849" width="3.28515625" customWidth="1"/>
    <col min="14851" max="14851" width="12.5703125" customWidth="1"/>
    <col min="14853" max="14853" width="15.140625" bestFit="1" customWidth="1"/>
    <col min="14854" max="14854" width="12.5703125" customWidth="1"/>
    <col min="14855" max="14855" width="7.85546875" customWidth="1"/>
    <col min="14856" max="14856" width="6.140625" customWidth="1"/>
    <col min="15105" max="15105" width="3.28515625" customWidth="1"/>
    <col min="15107" max="15107" width="12.5703125" customWidth="1"/>
    <col min="15109" max="15109" width="15.140625" bestFit="1" customWidth="1"/>
    <col min="15110" max="15110" width="12.5703125" customWidth="1"/>
    <col min="15111" max="15111" width="7.85546875" customWidth="1"/>
    <col min="15112" max="15112" width="6.140625" customWidth="1"/>
    <col min="15361" max="15361" width="3.28515625" customWidth="1"/>
    <col min="15363" max="15363" width="12.5703125" customWidth="1"/>
    <col min="15365" max="15365" width="15.140625" bestFit="1" customWidth="1"/>
    <col min="15366" max="15366" width="12.5703125" customWidth="1"/>
    <col min="15367" max="15367" width="7.85546875" customWidth="1"/>
    <col min="15368" max="15368" width="6.140625" customWidth="1"/>
    <col min="15617" max="15617" width="3.28515625" customWidth="1"/>
    <col min="15619" max="15619" width="12.5703125" customWidth="1"/>
    <col min="15621" max="15621" width="15.140625" bestFit="1" customWidth="1"/>
    <col min="15622" max="15622" width="12.5703125" customWidth="1"/>
    <col min="15623" max="15623" width="7.85546875" customWidth="1"/>
    <col min="15624" max="15624" width="6.140625" customWidth="1"/>
    <col min="15873" max="15873" width="3.28515625" customWidth="1"/>
    <col min="15875" max="15875" width="12.5703125" customWidth="1"/>
    <col min="15877" max="15877" width="15.140625" bestFit="1" customWidth="1"/>
    <col min="15878" max="15878" width="12.5703125" customWidth="1"/>
    <col min="15879" max="15879" width="7.85546875" customWidth="1"/>
    <col min="15880" max="15880" width="6.140625" customWidth="1"/>
    <col min="16129" max="16129" width="3.28515625" customWidth="1"/>
    <col min="16131" max="16131" width="12.5703125" customWidth="1"/>
    <col min="16133" max="16133" width="15.140625" bestFit="1" customWidth="1"/>
    <col min="16134" max="16134" width="12.5703125" customWidth="1"/>
    <col min="16135" max="16135" width="7.85546875" customWidth="1"/>
    <col min="16136" max="16136" width="6.140625" customWidth="1"/>
  </cols>
  <sheetData>
    <row r="1" spans="2:12" ht="48" customHeight="1">
      <c r="B1" s="12"/>
      <c r="C1" s="13"/>
      <c r="D1" s="13"/>
      <c r="E1" s="13"/>
      <c r="F1" s="13"/>
      <c r="G1" s="13"/>
      <c r="H1" s="13"/>
      <c r="I1" s="13"/>
      <c r="J1" s="14"/>
      <c r="K1" s="14"/>
      <c r="L1" s="14"/>
    </row>
    <row r="3" spans="2:12" ht="18">
      <c r="B3" s="108" t="s">
        <v>123</v>
      </c>
      <c r="C3" s="108"/>
      <c r="D3" s="108"/>
      <c r="E3" s="108"/>
      <c r="F3" s="108"/>
      <c r="G3" s="108"/>
      <c r="H3" s="108"/>
      <c r="I3" s="108"/>
    </row>
    <row r="4" spans="2:12" ht="15" customHeight="1">
      <c r="B4" s="107" t="s">
        <v>140</v>
      </c>
      <c r="C4" s="107"/>
      <c r="D4" s="107"/>
      <c r="E4" s="107"/>
      <c r="F4" s="107"/>
      <c r="G4" s="107"/>
      <c r="H4" s="107"/>
      <c r="I4" s="107"/>
      <c r="J4" s="98"/>
    </row>
    <row r="5" spans="2:12" ht="15" customHeight="1">
      <c r="B5" s="107" t="s">
        <v>141</v>
      </c>
      <c r="C5" s="107"/>
      <c r="D5" s="107"/>
      <c r="E5" s="107"/>
      <c r="F5" s="107"/>
      <c r="G5" s="107"/>
      <c r="H5" s="107"/>
      <c r="I5" s="107"/>
      <c r="J5" s="98"/>
    </row>
    <row r="6" spans="2:12" ht="15" customHeight="1">
      <c r="B6" s="79"/>
      <c r="C6" s="79"/>
      <c r="D6" s="79"/>
      <c r="E6" s="79"/>
      <c r="F6" s="79"/>
      <c r="G6" s="79"/>
      <c r="H6" s="79"/>
      <c r="I6" s="79"/>
      <c r="J6" s="98"/>
    </row>
    <row r="7" spans="2:12">
      <c r="B7" s="117" t="s">
        <v>134</v>
      </c>
      <c r="C7" s="118"/>
      <c r="D7" s="118"/>
      <c r="E7" s="119"/>
      <c r="J7" s="116"/>
    </row>
    <row r="8" spans="2:12">
      <c r="B8" s="117" t="s">
        <v>135</v>
      </c>
      <c r="C8" s="118"/>
      <c r="D8" s="118"/>
      <c r="E8" s="119"/>
      <c r="F8" s="146" t="str">
        <f>IF((E8-E7)/365&gt;1,"No corresponde feriado proporcional, supera el año de servicio","")</f>
        <v/>
      </c>
      <c r="L8" s="71"/>
    </row>
    <row r="10" spans="2:12">
      <c r="B10" s="121" t="s">
        <v>143</v>
      </c>
      <c r="C10" s="122"/>
      <c r="D10" s="135"/>
      <c r="E10" s="148">
        <f>15/12</f>
        <v>1.25</v>
      </c>
    </row>
    <row r="11" spans="2:12">
      <c r="B11" s="124" t="s">
        <v>144</v>
      </c>
      <c r="C11" s="124"/>
      <c r="D11" s="124"/>
      <c r="E11" s="149">
        <f>E10/30</f>
        <v>4.1666666666666664E-2</v>
      </c>
    </row>
    <row r="12" spans="2:12" s="123" customFormat="1">
      <c r="B12" s="50"/>
      <c r="C12" s="50"/>
      <c r="D12" s="50"/>
      <c r="E12" s="120"/>
    </row>
    <row r="13" spans="2:12">
      <c r="B13" s="124" t="s">
        <v>145</v>
      </c>
      <c r="C13" s="124"/>
      <c r="D13" s="126"/>
      <c r="E13" s="147">
        <f>ROUND((E8-E7)*E11,2)</f>
        <v>0</v>
      </c>
    </row>
    <row r="14" spans="2:12">
      <c r="B14" s="50"/>
      <c r="C14" s="50"/>
      <c r="D14" s="50"/>
      <c r="E14" s="128"/>
    </row>
    <row r="15" spans="2:12">
      <c r="B15" s="145" t="s">
        <v>137</v>
      </c>
      <c r="C15" s="145"/>
      <c r="D15" s="145"/>
      <c r="E15" s="133" t="s">
        <v>124</v>
      </c>
      <c r="F15" s="133" t="s">
        <v>125</v>
      </c>
      <c r="G15" s="133" t="s">
        <v>126</v>
      </c>
      <c r="H15" s="133" t="s">
        <v>45</v>
      </c>
    </row>
    <row r="16" spans="2:12" ht="16.5" customHeight="1">
      <c r="B16" s="117" t="s">
        <v>127</v>
      </c>
      <c r="C16" s="118"/>
      <c r="D16" s="132"/>
      <c r="E16" s="134"/>
      <c r="F16" s="134"/>
      <c r="G16" s="134"/>
      <c r="H16" s="142">
        <f>SUM(E16:G16)</f>
        <v>0</v>
      </c>
    </row>
    <row r="17" spans="2:8">
      <c r="B17" s="117" t="s">
        <v>128</v>
      </c>
      <c r="C17" s="118"/>
      <c r="D17" s="132"/>
      <c r="E17" s="134"/>
      <c r="F17" s="134"/>
      <c r="G17" s="134"/>
      <c r="H17" s="142">
        <f>SUM(E17:G17)</f>
        <v>0</v>
      </c>
    </row>
    <row r="18" spans="2:8">
      <c r="B18" s="121" t="s">
        <v>129</v>
      </c>
      <c r="C18" s="122"/>
      <c r="D18" s="135"/>
      <c r="E18" s="150"/>
      <c r="F18" s="134"/>
      <c r="G18" s="134"/>
      <c r="H18" s="142">
        <f>SUM(E18:G18)</f>
        <v>0</v>
      </c>
    </row>
    <row r="19" spans="2:8">
      <c r="B19" s="151" t="s">
        <v>138</v>
      </c>
      <c r="C19" s="152"/>
      <c r="D19" s="152"/>
      <c r="E19" s="152"/>
      <c r="F19" s="152"/>
      <c r="G19" s="153"/>
      <c r="H19" s="142" t="str">
        <f>IFERROR(AVERAGEIF(H16:H18,"&lt;&gt;0"),"")</f>
        <v/>
      </c>
    </row>
    <row r="20" spans="2:8">
      <c r="B20" s="50"/>
      <c r="C20" s="50"/>
      <c r="D20" s="50"/>
      <c r="E20" s="131"/>
      <c r="F20" s="131"/>
    </row>
    <row r="21" spans="2:8" s="123" customFormat="1">
      <c r="B21" s="50"/>
      <c r="C21" s="50"/>
      <c r="D21" s="50"/>
      <c r="E21" s="131"/>
    </row>
    <row r="22" spans="2:8">
      <c r="B22" s="126" t="s">
        <v>130</v>
      </c>
      <c r="C22" s="143"/>
      <c r="D22" s="144"/>
      <c r="E22" s="142" t="str">
        <f>IFERROR(H19/30,"")</f>
        <v/>
      </c>
      <c r="F22" s="130"/>
    </row>
    <row r="24" spans="2:8">
      <c r="B24" s="136" t="s">
        <v>142</v>
      </c>
      <c r="C24" s="137"/>
      <c r="D24" s="138"/>
      <c r="E24" s="127">
        <f>E13</f>
        <v>0</v>
      </c>
    </row>
    <row r="25" spans="2:8">
      <c r="B25" s="136" t="s">
        <v>131</v>
      </c>
      <c r="C25" s="137"/>
      <c r="D25" s="138"/>
      <c r="E25" s="125"/>
    </row>
    <row r="26" spans="2:8" s="123" customFormat="1" ht="6" customHeight="1">
      <c r="B26" s="50"/>
      <c r="C26" s="50"/>
      <c r="D26" s="50"/>
      <c r="E26" s="120"/>
    </row>
    <row r="27" spans="2:8">
      <c r="B27" s="136" t="s">
        <v>132</v>
      </c>
      <c r="C27" s="137"/>
      <c r="D27" s="138"/>
      <c r="E27" s="127">
        <f>SUM(E24:E25)</f>
        <v>0</v>
      </c>
    </row>
    <row r="28" spans="2:8" ht="15.75" thickBot="1">
      <c r="B28" s="50"/>
      <c r="C28" s="50"/>
      <c r="D28" s="50"/>
      <c r="E28" s="128"/>
    </row>
    <row r="29" spans="2:8" ht="17.25" thickTop="1" thickBot="1">
      <c r="B29" s="139" t="s">
        <v>133</v>
      </c>
      <c r="C29" s="140"/>
      <c r="D29" s="141"/>
      <c r="E29" s="129" t="str">
        <f>IFERROR(ROUND(E22*E27,0),"")</f>
        <v/>
      </c>
    </row>
    <row r="30" spans="2:8" ht="15.75" thickTop="1"/>
  </sheetData>
  <sheetProtection selectLockedCells="1"/>
  <mergeCells count="18">
    <mergeCell ref="B24:D24"/>
    <mergeCell ref="B25:D25"/>
    <mergeCell ref="B27:D27"/>
    <mergeCell ref="B29:D29"/>
    <mergeCell ref="B5:I5"/>
    <mergeCell ref="B10:D10"/>
    <mergeCell ref="B15:D15"/>
    <mergeCell ref="B16:D16"/>
    <mergeCell ref="B17:D17"/>
    <mergeCell ref="B18:D18"/>
    <mergeCell ref="B22:D22"/>
    <mergeCell ref="B19:G19"/>
    <mergeCell ref="B3:I3"/>
    <mergeCell ref="B7:D7"/>
    <mergeCell ref="B8:D8"/>
    <mergeCell ref="B13:D13"/>
    <mergeCell ref="B11:D11"/>
    <mergeCell ref="B4:I4"/>
  </mergeCells>
  <dataValidations xWindow="709" yWindow="463" count="1">
    <dataValidation allowBlank="1" showInputMessage="1" showErrorMessage="1" prompt="A partir del día siguiente de despido, con el calendario en mano, cuente los días que aparecen en le celda E24 excluyendo los sábado, domingos y feriados. Con la fecha final, calcule cantidad de sabados, domingos y feriados hay en el medio en E25" sqref="E25"/>
  </dataValidations>
  <pageMargins left="0.7" right="0.7" top="0.75" bottom="0.75" header="0.3" footer="0.3"/>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sheetPr>
  <dimension ref="B1:M12"/>
  <sheetViews>
    <sheetView showGridLines="0" zoomScaleNormal="100" workbookViewId="0">
      <selection activeCell="E16" sqref="E16"/>
    </sheetView>
  </sheetViews>
  <sheetFormatPr baseColWidth="10" defaultRowHeight="15"/>
  <cols>
    <col min="1" max="1" width="7.5703125" customWidth="1"/>
    <col min="2" max="2" width="0.28515625" customWidth="1"/>
    <col min="6" max="6" width="26.28515625" customWidth="1"/>
    <col min="9" max="9" width="15.85546875" customWidth="1"/>
    <col min="10" max="10" width="0.28515625" customWidth="1"/>
  </cols>
  <sheetData>
    <row r="1" spans="2:13" ht="48" customHeight="1">
      <c r="B1" s="12"/>
      <c r="C1" s="13"/>
      <c r="D1" s="13"/>
      <c r="E1" s="13"/>
      <c r="F1" s="12"/>
      <c r="G1" s="12"/>
      <c r="H1" s="12"/>
      <c r="I1" s="12"/>
      <c r="J1" s="15"/>
      <c r="K1" s="14"/>
      <c r="L1" s="14"/>
      <c r="M1" s="14"/>
    </row>
    <row r="2" spans="2:13" s="14" customFormat="1" ht="15.75" customHeight="1">
      <c r="B2" s="15"/>
      <c r="F2" s="15"/>
      <c r="J2" s="15"/>
    </row>
    <row r="3" spans="2:13" ht="1.5" customHeight="1">
      <c r="B3" s="13"/>
      <c r="C3" s="13"/>
      <c r="D3" s="13"/>
      <c r="E3" s="13"/>
      <c r="F3" s="13"/>
      <c r="G3" s="13"/>
      <c r="H3" s="13"/>
      <c r="I3" s="13"/>
      <c r="J3" s="13"/>
    </row>
    <row r="4" spans="2:13">
      <c r="B4" s="13"/>
      <c r="C4" s="105" t="s">
        <v>40</v>
      </c>
      <c r="D4" s="105"/>
      <c r="E4" s="105"/>
      <c r="F4" s="105"/>
      <c r="G4" s="105"/>
      <c r="H4" s="105"/>
      <c r="I4" s="105"/>
      <c r="J4" s="13"/>
    </row>
    <row r="5" spans="2:13" ht="6" hidden="1" customHeight="1">
      <c r="B5" s="13"/>
      <c r="C5" s="75"/>
      <c r="D5" s="75"/>
      <c r="E5" s="75"/>
      <c r="F5" s="75"/>
      <c r="G5" s="75"/>
      <c r="H5" s="75"/>
      <c r="I5" s="75"/>
      <c r="J5" s="13"/>
    </row>
    <row r="6" spans="2:13">
      <c r="B6" s="13"/>
      <c r="C6" s="76"/>
      <c r="J6" s="13"/>
    </row>
    <row r="7" spans="2:13" ht="14.25" customHeight="1">
      <c r="B7" s="13"/>
      <c r="C7" t="s">
        <v>95</v>
      </c>
      <c r="J7" s="13"/>
    </row>
    <row r="8" spans="2:13">
      <c r="B8" s="13"/>
      <c r="C8" t="s">
        <v>97</v>
      </c>
      <c r="J8" s="13"/>
    </row>
    <row r="9" spans="2:13">
      <c r="B9" s="13"/>
      <c r="C9" t="s">
        <v>94</v>
      </c>
      <c r="J9" s="13"/>
    </row>
    <row r="10" spans="2:13">
      <c r="B10" s="13"/>
      <c r="C10" t="s">
        <v>96</v>
      </c>
      <c r="J10" s="13"/>
    </row>
    <row r="11" spans="2:13">
      <c r="B11" s="13"/>
      <c r="C11" s="71"/>
      <c r="J11" s="13"/>
    </row>
    <row r="12" spans="2:13" ht="1.5" customHeight="1">
      <c r="B12" s="13"/>
      <c r="C12" s="13"/>
      <c r="D12" s="13"/>
      <c r="E12" s="13"/>
      <c r="F12" s="13"/>
      <c r="G12" s="13"/>
      <c r="H12" s="13"/>
      <c r="I12" s="13"/>
      <c r="J12" s="13"/>
    </row>
  </sheetData>
  <mergeCells count="1">
    <mergeCell ref="C4:I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sheetPr>
  <dimension ref="A2:A16"/>
  <sheetViews>
    <sheetView workbookViewId="0"/>
  </sheetViews>
  <sheetFormatPr baseColWidth="10" defaultRowHeight="15"/>
  <sheetData>
    <row r="2" spans="1:1">
      <c r="A2" s="41" t="s">
        <v>3</v>
      </c>
    </row>
    <row r="3" spans="1:1">
      <c r="A3" s="39" t="s">
        <v>4</v>
      </c>
    </row>
    <row r="4" spans="1:1">
      <c r="A4" s="39" t="s">
        <v>5</v>
      </c>
    </row>
    <row r="5" spans="1:1">
      <c r="A5" s="39" t="s">
        <v>6</v>
      </c>
    </row>
    <row r="6" spans="1:1">
      <c r="A6" s="39" t="s">
        <v>7</v>
      </c>
    </row>
    <row r="7" spans="1:1">
      <c r="A7" s="39" t="s">
        <v>8</v>
      </c>
    </row>
    <row r="8" spans="1:1">
      <c r="A8" s="39" t="s">
        <v>9</v>
      </c>
    </row>
    <row r="9" spans="1:1">
      <c r="A9" s="39" t="s">
        <v>10</v>
      </c>
    </row>
    <row r="10" spans="1:1">
      <c r="A10" s="39" t="s">
        <v>11</v>
      </c>
    </row>
    <row r="11" spans="1:1">
      <c r="A11" s="39" t="s">
        <v>12</v>
      </c>
    </row>
    <row r="12" spans="1:1">
      <c r="A12" s="39" t="s">
        <v>13</v>
      </c>
    </row>
    <row r="13" spans="1:1">
      <c r="A13" s="39" t="s">
        <v>14</v>
      </c>
    </row>
    <row r="14" spans="1:1">
      <c r="A14" s="39" t="s">
        <v>15</v>
      </c>
    </row>
    <row r="15" spans="1:1">
      <c r="A15" s="39" t="s">
        <v>16</v>
      </c>
    </row>
    <row r="16" spans="1:1">
      <c r="A16" s="39"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Instrucciones</vt:lpstr>
      <vt:lpstr>Cálculo de Finiquito</vt:lpstr>
      <vt:lpstr>Cálculo Feriado Proporcional</vt:lpstr>
      <vt:lpstr>Aclaración</vt:lpstr>
      <vt:lpstr>Hoja1</vt:lpstr>
      <vt:lpstr>'Cálculo de Finiquito'!Área_de_impresión</vt:lpstr>
      <vt:lpstr>Causas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Calculo Finiquito y Vacaciones</dc:title>
  <dc:creator>Planilla Excel</dc:creator>
  <cp:lastModifiedBy>Cecilia</cp:lastModifiedBy>
  <cp:lastPrinted>2017-08-18T01:53:15Z</cp:lastPrinted>
  <dcterms:created xsi:type="dcterms:W3CDTF">2010-11-04T15:33:07Z</dcterms:created>
  <dcterms:modified xsi:type="dcterms:W3CDTF">2017-08-30T14:36:03Z</dcterms:modified>
</cp:coreProperties>
</file>